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mc:AlternateContent xmlns:mc="http://schemas.openxmlformats.org/markup-compatibility/2006">
    <mc:Choice Requires="x15">
      <x15ac:absPath xmlns:x15ac="http://schemas.microsoft.com/office/spreadsheetml/2010/11/ac" url="C:\Users\jm6421\Desktop\NYU Jul 23\GP Tool\"/>
    </mc:Choice>
  </mc:AlternateContent>
  <xr:revisionPtr revIDLastSave="0" documentId="8_{66A163B2-A3BB-4BF2-8343-11D6DC9FF70F}" xr6:coauthVersionLast="36" xr6:coauthVersionMax="36" xr10:uidLastSave="{00000000-0000-0000-0000-000000000000}"/>
  <bookViews>
    <workbookView xWindow="0" yWindow="0" windowWidth="19200" windowHeight="6490" xr2:uid="{032DB4E8-9287-48B6-ADFB-56E3440EDA89}"/>
  </bookViews>
  <sheets>
    <sheet name="Cover" sheetId="11" r:id="rId1"/>
    <sheet name="Instructions" sheetId="39" r:id="rId2"/>
    <sheet name="Process Map" sheetId="55" r:id="rId3"/>
    <sheet name="Stage 1 &gt;" sheetId="27" r:id="rId4"/>
    <sheet name="CalcSheet (hide this)" sheetId="65" state="hidden" r:id="rId5"/>
    <sheet name="DD Assessment" sheetId="5" r:id="rId6"/>
    <sheet name="DD Guidance" sheetId="3" r:id="rId7"/>
    <sheet name="Ranked Table" sheetId="9" r:id="rId8"/>
    <sheet name="Stage 2 &gt;" sheetId="29" r:id="rId9"/>
    <sheet name="Issue Prioritization" sheetId="26" r:id="rId10"/>
    <sheet name="Prioritization Guidance" sheetId="23" r:id="rId11"/>
    <sheet name="Heatmap" sheetId="45" r:id="rId12"/>
    <sheet name="Graphs" sheetId="51" r:id="rId13"/>
    <sheet name="Relevant KPIs" sheetId="47" r:id="rId14"/>
    <sheet name="Summary Sheet" sheetId="59" r:id="rId15"/>
    <sheet name="Lookup" sheetId="62" state="hidden" r:id="rId16"/>
    <sheet name="Output Sheet" sheetId="16" r:id="rId17"/>
    <sheet name="Backup &gt;" sheetId="35" r:id="rId18"/>
    <sheet name="Weightings" sheetId="58" r:id="rId19"/>
    <sheet name="Strategy &amp; KPI DB" sheetId="2" r:id="rId20"/>
    <sheet name="SASB DB" sheetId="1" r:id="rId21"/>
    <sheet name="ROSI" sheetId="60" r:id="rId22"/>
    <sheet name="Benchmarking" sheetId="36" r:id="rId23"/>
    <sheet name="Company Examples - DD" sheetId="44" r:id="rId24"/>
    <sheet name="Kraft Heinz - IP" sheetId="66" r:id="rId25"/>
    <sheet name="SASB Sector &amp; Industry" sheetId="38" state="hidden" r:id="rId26"/>
    <sheet name="UPSLIDE_UndoFormatting" sheetId="57" state="hidden" r:id="rId27"/>
    <sheet name="UPSLIDE_Undo" sheetId="56" state="hidden" r:id="rId28"/>
  </sheets>
  <externalReferences>
    <externalReference r:id="rId29"/>
    <externalReference r:id="rId30"/>
    <externalReference r:id="rId31"/>
    <externalReference r:id="rId32"/>
    <externalReference r:id="rId33"/>
    <externalReference r:id="rId34"/>
  </externalReferences>
  <definedNames>
    <definedName name="_xlnm._FilterDatabase" localSheetId="9" hidden="1">'Issue Prioritization'!$D$7:$E$7</definedName>
    <definedName name="_xlnm._FilterDatabase" localSheetId="24" hidden="1">'Kraft Heinz - IP'!$D$7:$E$7</definedName>
    <definedName name="_xlnm._FilterDatabase" localSheetId="18" hidden="1">Weightings!$B$6:$H$35</definedName>
    <definedName name="_UNDO_UPS_" hidden="1">'DD Assessment'!$U$9:$Z$9</definedName>
    <definedName name="_UNDO_UPS_SEL_" hidden="1">'DD Assessment'!$U$9:$Z$9</definedName>
    <definedName name="_UNDO31X31X_" hidden="1">'DD Assessment'!$U$9:$Z$9</definedName>
    <definedName name="billion" localSheetId="17">#REF!</definedName>
    <definedName name="billion" localSheetId="22">#REF!</definedName>
    <definedName name="billion" localSheetId="23">#REF!</definedName>
    <definedName name="billion" localSheetId="5">#REF!</definedName>
    <definedName name="billion" localSheetId="6">#REF!</definedName>
    <definedName name="billion" localSheetId="12">#REF!</definedName>
    <definedName name="billion" localSheetId="11">#REF!</definedName>
    <definedName name="billion" localSheetId="1">#REF!</definedName>
    <definedName name="billion" localSheetId="9">#REF!</definedName>
    <definedName name="billion" localSheetId="24">#REF!</definedName>
    <definedName name="billion" localSheetId="16">#REF!</definedName>
    <definedName name="billion" localSheetId="10">#REF!</definedName>
    <definedName name="billion" localSheetId="2">#REF!</definedName>
    <definedName name="billion" localSheetId="7">#REF!</definedName>
    <definedName name="billion" localSheetId="13">#REF!</definedName>
    <definedName name="billion" localSheetId="21">#REF!</definedName>
    <definedName name="billion" localSheetId="20">#REF!</definedName>
    <definedName name="billion" localSheetId="25">#REF!</definedName>
    <definedName name="billion" localSheetId="3">#REF!</definedName>
    <definedName name="billion" localSheetId="8">#REF!</definedName>
    <definedName name="billion" localSheetId="19">#REF!</definedName>
    <definedName name="billion" localSheetId="14">#REF!</definedName>
    <definedName name="billion" localSheetId="18">#REF!</definedName>
    <definedName name="billion">#REF!</definedName>
    <definedName name="days.per.month" localSheetId="17">#REF!</definedName>
    <definedName name="days.per.month" localSheetId="22">#REF!</definedName>
    <definedName name="days.per.month" localSheetId="23">#REF!</definedName>
    <definedName name="days.per.month" localSheetId="5">#REF!</definedName>
    <definedName name="days.per.month" localSheetId="6">#REF!</definedName>
    <definedName name="days.per.month" localSheetId="12">#REF!</definedName>
    <definedName name="days.per.month" localSheetId="11">#REF!</definedName>
    <definedName name="days.per.month" localSheetId="1">#REF!</definedName>
    <definedName name="days.per.month" localSheetId="9">#REF!</definedName>
    <definedName name="days.per.month" localSheetId="24">#REF!</definedName>
    <definedName name="days.per.month" localSheetId="16">#REF!</definedName>
    <definedName name="days.per.month" localSheetId="10">#REF!</definedName>
    <definedName name="days.per.month" localSheetId="2">#REF!</definedName>
    <definedName name="days.per.month" localSheetId="7">#REF!</definedName>
    <definedName name="days.per.month" localSheetId="13">#REF!</definedName>
    <definedName name="days.per.month" localSheetId="21">#REF!</definedName>
    <definedName name="days.per.month" localSheetId="20">#REF!</definedName>
    <definedName name="days.per.month" localSheetId="25">#REF!</definedName>
    <definedName name="days.per.month" localSheetId="3">#REF!</definedName>
    <definedName name="days.per.month" localSheetId="8">#REF!</definedName>
    <definedName name="days.per.month" localSheetId="19">#REF!</definedName>
    <definedName name="days.per.month" localSheetId="14">#REF!</definedName>
    <definedName name="days.per.month" localSheetId="18">#REF!</definedName>
    <definedName name="days.per.month">#REF!</definedName>
    <definedName name="days.per.year" localSheetId="17">#REF!</definedName>
    <definedName name="days.per.year" localSheetId="22">#REF!</definedName>
    <definedName name="days.per.year" localSheetId="23">#REF!</definedName>
    <definedName name="days.per.year" localSheetId="5">#REF!</definedName>
    <definedName name="days.per.year" localSheetId="6">#REF!</definedName>
    <definedName name="days.per.year" localSheetId="12">#REF!</definedName>
    <definedName name="days.per.year" localSheetId="11">#REF!</definedName>
    <definedName name="days.per.year" localSheetId="1">#REF!</definedName>
    <definedName name="days.per.year" localSheetId="9">#REF!</definedName>
    <definedName name="days.per.year" localSheetId="24">#REF!</definedName>
    <definedName name="days.per.year" localSheetId="16">#REF!</definedName>
    <definedName name="days.per.year" localSheetId="10">#REF!</definedName>
    <definedName name="days.per.year" localSheetId="2">#REF!</definedName>
    <definedName name="days.per.year" localSheetId="7">#REF!</definedName>
    <definedName name="days.per.year" localSheetId="13">#REF!</definedName>
    <definedName name="days.per.year" localSheetId="21">#REF!</definedName>
    <definedName name="days.per.year" localSheetId="20">#REF!</definedName>
    <definedName name="days.per.year" localSheetId="25">#REF!</definedName>
    <definedName name="days.per.year" localSheetId="3">#REF!</definedName>
    <definedName name="days.per.year" localSheetId="8">#REF!</definedName>
    <definedName name="days.per.year" localSheetId="19">#REF!</definedName>
    <definedName name="days.per.year" localSheetId="14">#REF!</definedName>
    <definedName name="days.per.year" localSheetId="18">#REF!</definedName>
    <definedName name="days.per.year">#REF!</definedName>
    <definedName name="discount_rate">'[1]Input data'!$F$11</definedName>
    <definedName name="exchange_rate">'[1]Input data'!$F$13</definedName>
    <definedName name="halala" localSheetId="17">[2]Lists!$B$19</definedName>
    <definedName name="halala" localSheetId="22">[2]Lists!$B$19</definedName>
    <definedName name="halala" localSheetId="23">[2]Lists!$B$19</definedName>
    <definedName name="halala" localSheetId="0">[2]Lists!$B$19</definedName>
    <definedName name="halala" localSheetId="5">[2]Lists!$B$19</definedName>
    <definedName name="halala" localSheetId="6">[2]Lists!$B$19</definedName>
    <definedName name="halala" localSheetId="12">[2]Lists!$B$19</definedName>
    <definedName name="halala" localSheetId="11">[2]Lists!$B$19</definedName>
    <definedName name="halala" localSheetId="1">[2]Lists!$B$19</definedName>
    <definedName name="halala" localSheetId="9">[2]Lists!$B$19</definedName>
    <definedName name="halala" localSheetId="24">[2]Lists!$B$19</definedName>
    <definedName name="halala" localSheetId="16">[2]Lists!$B$19</definedName>
    <definedName name="halala" localSheetId="10">[2]Lists!$B$19</definedName>
    <definedName name="halala" localSheetId="2">[2]Lists!$B$19</definedName>
    <definedName name="halala" localSheetId="7">[2]Lists!$B$19</definedName>
    <definedName name="halala" localSheetId="13">[2]Lists!$B$19</definedName>
    <definedName name="halala" localSheetId="21">[2]Lists!$B$19</definedName>
    <definedName name="halala" localSheetId="25">[2]Lists!$B$19</definedName>
    <definedName name="halala" localSheetId="3">[2]Lists!$B$19</definedName>
    <definedName name="halala" localSheetId="8">[2]Lists!$B$19</definedName>
    <definedName name="halala" localSheetId="14">[2]Lists!$B$19</definedName>
    <definedName name="halala" localSheetId="18">[2]Lists!$B$19</definedName>
    <definedName name="halala">[3]Lists!$B$19</definedName>
    <definedName name="Hist_Year" localSheetId="24">'[4]Example of Valuation'!#REF!</definedName>
    <definedName name="Hist_Year">'[4]Example of Valuation'!#REF!</definedName>
    <definedName name="hours.per.day" localSheetId="17">#REF!</definedName>
    <definedName name="hours.per.day" localSheetId="22">#REF!</definedName>
    <definedName name="hours.per.day" localSheetId="23">#REF!</definedName>
    <definedName name="hours.per.day" localSheetId="5">#REF!</definedName>
    <definedName name="hours.per.day" localSheetId="6">#REF!</definedName>
    <definedName name="hours.per.day" localSheetId="12">#REF!</definedName>
    <definedName name="hours.per.day" localSheetId="11">#REF!</definedName>
    <definedName name="hours.per.day" localSheetId="1">#REF!</definedName>
    <definedName name="hours.per.day" localSheetId="9">#REF!</definedName>
    <definedName name="hours.per.day" localSheetId="24">#REF!</definedName>
    <definedName name="hours.per.day" localSheetId="16">#REF!</definedName>
    <definedName name="hours.per.day" localSheetId="10">#REF!</definedName>
    <definedName name="hours.per.day" localSheetId="2">#REF!</definedName>
    <definedName name="hours.per.day" localSheetId="7">#REF!</definedName>
    <definedName name="hours.per.day" localSheetId="13">#REF!</definedName>
    <definedName name="hours.per.day" localSheetId="21">#REF!</definedName>
    <definedName name="hours.per.day" localSheetId="20">#REF!</definedName>
    <definedName name="hours.per.day" localSheetId="25">#REF!</definedName>
    <definedName name="hours.per.day" localSheetId="3">#REF!</definedName>
    <definedName name="hours.per.day" localSheetId="8">#REF!</definedName>
    <definedName name="hours.per.day" localSheetId="19">#REF!</definedName>
    <definedName name="hours.per.day" localSheetId="14">#REF!</definedName>
    <definedName name="hours.per.day" localSheetId="18">#REF!</definedName>
    <definedName name="hours.per.day">#REF!</definedName>
    <definedName name="hours.per.year" localSheetId="17">#REF!</definedName>
    <definedName name="hours.per.year" localSheetId="22">#REF!</definedName>
    <definedName name="hours.per.year" localSheetId="23">#REF!</definedName>
    <definedName name="hours.per.year" localSheetId="5">#REF!</definedName>
    <definedName name="hours.per.year" localSheetId="6">#REF!</definedName>
    <definedName name="hours.per.year" localSheetId="12">#REF!</definedName>
    <definedName name="hours.per.year" localSheetId="11">#REF!</definedName>
    <definedName name="hours.per.year" localSheetId="1">#REF!</definedName>
    <definedName name="hours.per.year" localSheetId="9">#REF!</definedName>
    <definedName name="hours.per.year" localSheetId="24">#REF!</definedName>
    <definedName name="hours.per.year" localSheetId="16">#REF!</definedName>
    <definedName name="hours.per.year" localSheetId="10">#REF!</definedName>
    <definedName name="hours.per.year" localSheetId="2">#REF!</definedName>
    <definedName name="hours.per.year" localSheetId="7">#REF!</definedName>
    <definedName name="hours.per.year" localSheetId="13">#REF!</definedName>
    <definedName name="hours.per.year" localSheetId="21">#REF!</definedName>
    <definedName name="hours.per.year" localSheetId="20">#REF!</definedName>
    <definedName name="hours.per.year" localSheetId="25">#REF!</definedName>
    <definedName name="hours.per.year" localSheetId="3">#REF!</definedName>
    <definedName name="hours.per.year" localSheetId="8">#REF!</definedName>
    <definedName name="hours.per.year" localSheetId="19">#REF!</definedName>
    <definedName name="hours.per.year" localSheetId="14">#REF!</definedName>
    <definedName name="hours.per.year" localSheetId="18">#REF!</definedName>
    <definedName name="hours.per.year">#REF!</definedName>
    <definedName name="inflation">'[1]Input data'!$F$12</definedName>
    <definedName name="INITIAL_LIBOR">'[4]LBO Model'!$D$29</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44014.5732407407</definedName>
    <definedName name="IQ_QTD" hidden="1">750000</definedName>
    <definedName name="IQ_TODAY" hidden="1">0</definedName>
    <definedName name="IQ_YTDMONTH" hidden="1">130000</definedName>
    <definedName name="JUNIOR_INTEREST_RATE">'[4]LBO Model'!$K$27</definedName>
    <definedName name="LIBOR_INCREASE">'[4]LBO Model'!$D$30</definedName>
    <definedName name="million" localSheetId="17">#REF!</definedName>
    <definedName name="million" localSheetId="22">#REF!</definedName>
    <definedName name="million" localSheetId="23">#REF!</definedName>
    <definedName name="million" localSheetId="5">#REF!</definedName>
    <definedName name="million" localSheetId="6">#REF!</definedName>
    <definedName name="million" localSheetId="12">#REF!</definedName>
    <definedName name="million" localSheetId="11">#REF!</definedName>
    <definedName name="million" localSheetId="1">#REF!</definedName>
    <definedName name="million" localSheetId="9">#REF!</definedName>
    <definedName name="million" localSheetId="24">#REF!</definedName>
    <definedName name="million" localSheetId="16">#REF!</definedName>
    <definedName name="million" localSheetId="10">#REF!</definedName>
    <definedName name="million" localSheetId="2">#REF!</definedName>
    <definedName name="million" localSheetId="7">#REF!</definedName>
    <definedName name="million" localSheetId="13">#REF!</definedName>
    <definedName name="million" localSheetId="21">#REF!</definedName>
    <definedName name="million" localSheetId="20">#REF!</definedName>
    <definedName name="million" localSheetId="25">#REF!</definedName>
    <definedName name="million" localSheetId="3">#REF!</definedName>
    <definedName name="million" localSheetId="8">#REF!</definedName>
    <definedName name="million" localSheetId="19">#REF!</definedName>
    <definedName name="million" localSheetId="14">#REF!</definedName>
    <definedName name="million" localSheetId="18">#REF!</definedName>
    <definedName name="million">#REF!</definedName>
    <definedName name="minutes.per.hour" localSheetId="17">#REF!</definedName>
    <definedName name="minutes.per.hour" localSheetId="22">#REF!</definedName>
    <definedName name="minutes.per.hour" localSheetId="12">#REF!</definedName>
    <definedName name="minutes.per.hour" localSheetId="11">#REF!</definedName>
    <definedName name="minutes.per.hour" localSheetId="1">#REF!</definedName>
    <definedName name="minutes.per.hour" localSheetId="9">#REF!</definedName>
    <definedName name="minutes.per.hour" localSheetId="24">#REF!</definedName>
    <definedName name="minutes.per.hour" localSheetId="16">#REF!</definedName>
    <definedName name="minutes.per.hour" localSheetId="10">#REF!</definedName>
    <definedName name="minutes.per.hour" localSheetId="2">#REF!</definedName>
    <definedName name="minutes.per.hour" localSheetId="7">#REF!</definedName>
    <definedName name="minutes.per.hour" localSheetId="13">#REF!</definedName>
    <definedName name="minutes.per.hour" localSheetId="21">#REF!</definedName>
    <definedName name="minutes.per.hour" localSheetId="20">#REF!</definedName>
    <definedName name="minutes.per.hour" localSheetId="25">#REF!</definedName>
    <definedName name="minutes.per.hour" localSheetId="3">#REF!</definedName>
    <definedName name="minutes.per.hour" localSheetId="8">#REF!</definedName>
    <definedName name="minutes.per.hour" localSheetId="14">#REF!</definedName>
    <definedName name="minutes.per.hour">#REF!</definedName>
    <definedName name="MO_RIS_COGS">[5]Model!$224:$224</definedName>
    <definedName name="MO_RIS_DA">[5]Model!$232:$232</definedName>
    <definedName name="MO_RIS_DisCont">[5]Model!$245:$245</definedName>
    <definedName name="MO_RIS_Dividend_Prefs">[5]Model!$247:$247</definedName>
    <definedName name="MO_RIS_EBITDA">[5]Model!$228:$228</definedName>
    <definedName name="MO_RIS_EBT">[5]Model!$240:$240</definedName>
    <definedName name="MO_RIS_IE">[5]Model!$236:$236</definedName>
    <definedName name="MO_RIS_II">[5]Model!$237:$237</definedName>
    <definedName name="MO_RIS_NCI">[5]Model!$246:$246</definedName>
    <definedName name="MO_RIS_NI_ContinOp">[5]Model!$244:$244</definedName>
    <definedName name="MO_RIS_OI">[5]Model!$238:$238</definedName>
    <definedName name="MO_RIS_OTI">[5]Model!$239:$239</definedName>
    <definedName name="MO_RIS_REV">[5]Model!$221:$221</definedName>
    <definedName name="MO_RIS_SBC">[5]Model!$233:$233</definedName>
    <definedName name="MO_RIS_SGA">[5]Model!$227:$227</definedName>
    <definedName name="MO_RIS_Tax_Current">[5]Model!$242:$242</definedName>
    <definedName name="MO_RIS_Tax_Deferred">[5]Model!$243:$243</definedName>
    <definedName name="months.per.year" localSheetId="17">#REF!</definedName>
    <definedName name="months.per.year" localSheetId="22">#REF!</definedName>
    <definedName name="months.per.year" localSheetId="23">#REF!</definedName>
    <definedName name="months.per.year" localSheetId="0">#REF!</definedName>
    <definedName name="months.per.year" localSheetId="5">#REF!</definedName>
    <definedName name="months.per.year" localSheetId="6">#REF!</definedName>
    <definedName name="months.per.year" localSheetId="12">#REF!</definedName>
    <definedName name="months.per.year" localSheetId="11">#REF!</definedName>
    <definedName name="months.per.year" localSheetId="1">#REF!</definedName>
    <definedName name="months.per.year" localSheetId="9">#REF!</definedName>
    <definedName name="months.per.year" localSheetId="24">#REF!</definedName>
    <definedName name="months.per.year" localSheetId="16">#REF!</definedName>
    <definedName name="months.per.year" localSheetId="10">#REF!</definedName>
    <definedName name="months.per.year" localSheetId="2">#REF!</definedName>
    <definedName name="months.per.year" localSheetId="7">#REF!</definedName>
    <definedName name="months.per.year" localSheetId="13">#REF!</definedName>
    <definedName name="months.per.year" localSheetId="21">#REF!</definedName>
    <definedName name="months.per.year" localSheetId="20">#REF!</definedName>
    <definedName name="months.per.year" localSheetId="25">#REF!</definedName>
    <definedName name="months.per.year" localSheetId="3">#REF!</definedName>
    <definedName name="months.per.year" localSheetId="8">#REF!</definedName>
    <definedName name="months.per.year" localSheetId="19">#REF!</definedName>
    <definedName name="months.per.year" localSheetId="14">#REF!</definedName>
    <definedName name="months.per.year">#REF!</definedName>
    <definedName name="_xlnm.Print_Area" localSheetId="22">Benchmarking!$B$2:$E$15</definedName>
    <definedName name="_xlnm.Print_Area" localSheetId="23">'Company Examples - DD'!$D$2:$AB$37</definedName>
    <definedName name="_xlnm.Print_Area" localSheetId="0">Cover!$A$1:$Y$215</definedName>
    <definedName name="_xlnm.Print_Area" localSheetId="5">'DD Assessment'!$D$2:$Z$38</definedName>
    <definedName name="_xlnm.Print_Area" localSheetId="6">'DD Guidance'!$B$2:$K$12</definedName>
    <definedName name="_xlnm.Print_Area" localSheetId="12">Graphs!$C$2:$H$168</definedName>
    <definedName name="_xlnm.Print_Area" localSheetId="11">Heatmap!$C$2:$Y$37</definedName>
    <definedName name="_xlnm.Print_Area" localSheetId="9">'Issue Prioritization'!$D$2:$AO$37</definedName>
    <definedName name="_xlnm.Print_Area" localSheetId="24">'Kraft Heinz - IP'!$D$2:$AO$37</definedName>
    <definedName name="_xlnm.Print_Area" localSheetId="16">'Output Sheet'!$C$2:$AH$18</definedName>
    <definedName name="_xlnm.Print_Area" localSheetId="10">'Prioritization Guidance'!$B$2:$I$14</definedName>
    <definedName name="_xlnm.Print_Area" localSheetId="2">'Process Map'!$B$2:$I$220</definedName>
    <definedName name="_xlnm.Print_Area" localSheetId="7">'Ranked Table'!$D$2:$R$35</definedName>
    <definedName name="_xlnm.Print_Area" localSheetId="13">'Relevant KPIs'!$C$2:$N$15</definedName>
    <definedName name="_xlnm.Print_Area" localSheetId="21">ROSI!$C$2:$S$33</definedName>
    <definedName name="_xlnm.Print_Area" localSheetId="20">'SASB DB'!$B$2:$AZ$93</definedName>
    <definedName name="_xlnm.Print_Area" localSheetId="19">'Strategy &amp; KPI DB'!$C$2:$U$53</definedName>
    <definedName name="_xlnm.Print_Area" localSheetId="14">'Summary Sheet'!$C$2:$N$18</definedName>
    <definedName name="_xlnm.Print_Area" localSheetId="18">Weightings!$B$2:$H$35</definedName>
    <definedName name="probability_of_events">'[1]Input data'!$C$23:$F$26</definedName>
    <definedName name="seconds.per.hour" localSheetId="17">#REF!</definedName>
    <definedName name="seconds.per.hour" localSheetId="22">#REF!</definedName>
    <definedName name="seconds.per.hour" localSheetId="23">#REF!</definedName>
    <definedName name="seconds.per.hour" localSheetId="5">#REF!</definedName>
    <definedName name="seconds.per.hour" localSheetId="6">#REF!</definedName>
    <definedName name="seconds.per.hour" localSheetId="12">#REF!</definedName>
    <definedName name="seconds.per.hour" localSheetId="11">#REF!</definedName>
    <definedName name="seconds.per.hour" localSheetId="1">#REF!</definedName>
    <definedName name="seconds.per.hour" localSheetId="9">#REF!</definedName>
    <definedName name="seconds.per.hour" localSheetId="24">#REF!</definedName>
    <definedName name="seconds.per.hour" localSheetId="16">#REF!</definedName>
    <definedName name="seconds.per.hour" localSheetId="10">#REF!</definedName>
    <definedName name="seconds.per.hour" localSheetId="2">#REF!</definedName>
    <definedName name="seconds.per.hour" localSheetId="7">#REF!</definedName>
    <definedName name="seconds.per.hour" localSheetId="13">#REF!</definedName>
    <definedName name="seconds.per.hour" localSheetId="21">#REF!</definedName>
    <definedName name="seconds.per.hour" localSheetId="20">#REF!</definedName>
    <definedName name="seconds.per.hour" localSheetId="25">#REF!</definedName>
    <definedName name="seconds.per.hour" localSheetId="3">#REF!</definedName>
    <definedName name="seconds.per.hour" localSheetId="8">#REF!</definedName>
    <definedName name="seconds.per.hour" localSheetId="19">#REF!</definedName>
    <definedName name="seconds.per.hour" localSheetId="14">#REF!</definedName>
    <definedName name="seconds.per.hour">#REF!</definedName>
    <definedName name="seconds.per.minute" localSheetId="17">#REF!</definedName>
    <definedName name="seconds.per.minute" localSheetId="22">#REF!</definedName>
    <definedName name="seconds.per.minute" localSheetId="12">#REF!</definedName>
    <definedName name="seconds.per.minute" localSheetId="11">#REF!</definedName>
    <definedName name="seconds.per.minute" localSheetId="1">#REF!</definedName>
    <definedName name="seconds.per.minute" localSheetId="9">#REF!</definedName>
    <definedName name="seconds.per.minute" localSheetId="24">#REF!</definedName>
    <definedName name="seconds.per.minute" localSheetId="16">#REF!</definedName>
    <definedName name="seconds.per.minute" localSheetId="10">#REF!</definedName>
    <definedName name="seconds.per.minute" localSheetId="2">#REF!</definedName>
    <definedName name="seconds.per.minute" localSheetId="7">#REF!</definedName>
    <definedName name="seconds.per.minute" localSheetId="13">#REF!</definedName>
    <definedName name="seconds.per.minute" localSheetId="21">#REF!</definedName>
    <definedName name="seconds.per.minute" localSheetId="20">#REF!</definedName>
    <definedName name="seconds.per.minute" localSheetId="25">#REF!</definedName>
    <definedName name="seconds.per.minute" localSheetId="3">#REF!</definedName>
    <definedName name="seconds.per.minute" localSheetId="8">#REF!</definedName>
    <definedName name="seconds.per.minute" localSheetId="14">#REF!</definedName>
    <definedName name="seconds.per.minute">#REF!</definedName>
    <definedName name="SENIOR_INT_RATE">'[4]LBO Model'!$K$26</definedName>
    <definedName name="SP_CS_ShareCount">'[6]DCF v2'!$5:$5</definedName>
    <definedName name="SP_GF_COGS">'[6]DCF v2'!$27:$27</definedName>
    <definedName name="SP_GF_DA">'[6]DCF v2'!$31:$31</definedName>
    <definedName name="SP_GF_DisCont">'[6]DCF v2'!$36:$36</definedName>
    <definedName name="SP_GF_Div_Prefs">'[6]DCF v2'!$38:$38</definedName>
    <definedName name="SP_GF_EBITDA">'[6]DCF v2'!$29:$29</definedName>
    <definedName name="SP_GF_EBT">'[6]DCF v2'!$34:$34</definedName>
    <definedName name="SP_GF_IE">'[6]DCF v2'!$32:$32</definedName>
    <definedName name="SP_GF_NCI">'[6]DCF v2'!$37:$37</definedName>
    <definedName name="SP_GF_NI">'[6]DCF v2'!$39:$39</definedName>
    <definedName name="SP_GF_OI">'[6]DCF v2'!$33:$33</definedName>
    <definedName name="SP_GF_Rev">'[6]DCF v2'!$26:$26</definedName>
    <definedName name="SP_GF_SBC">'[6]DCF v2'!$30:$30</definedName>
    <definedName name="SP_GF_SGA">'[6]DCF v2'!$28:$28</definedName>
    <definedName name="SP_GF_Tax">'[6]DCF v2'!$35:$35</definedName>
    <definedName name="term_length">'[1]Input data'!$C$17:$F$20</definedName>
    <definedName name="thousand" localSheetId="17">#REF!</definedName>
    <definedName name="thousand" localSheetId="22">#REF!</definedName>
    <definedName name="thousand" localSheetId="23">#REF!</definedName>
    <definedName name="thousand" localSheetId="5">#REF!</definedName>
    <definedName name="thousand" localSheetId="6">#REF!</definedName>
    <definedName name="thousand" localSheetId="12">#REF!</definedName>
    <definedName name="thousand" localSheetId="11">#REF!</definedName>
    <definedName name="thousand" localSheetId="1">#REF!</definedName>
    <definedName name="thousand" localSheetId="9">#REF!</definedName>
    <definedName name="thousand" localSheetId="24">#REF!</definedName>
    <definedName name="thousand" localSheetId="16">#REF!</definedName>
    <definedName name="thousand" localSheetId="10">#REF!</definedName>
    <definedName name="thousand" localSheetId="2">#REF!</definedName>
    <definedName name="thousand" localSheetId="7">#REF!</definedName>
    <definedName name="thousand" localSheetId="13">#REF!</definedName>
    <definedName name="thousand" localSheetId="21">#REF!</definedName>
    <definedName name="thousand" localSheetId="20">#REF!</definedName>
    <definedName name="thousand" localSheetId="25">#REF!</definedName>
    <definedName name="thousand" localSheetId="3">#REF!</definedName>
    <definedName name="thousand" localSheetId="8">#REF!</definedName>
    <definedName name="thousand" localSheetId="19">#REF!</definedName>
    <definedName name="thousand" localSheetId="14">#REF!</definedName>
    <definedName name="thousand">#REF!</definedName>
    <definedName name="year.list" localSheetId="17">#REF!</definedName>
    <definedName name="year.list" localSheetId="22">#REF!</definedName>
    <definedName name="year.list" localSheetId="0">#REF!</definedName>
    <definedName name="year.list" localSheetId="12">#REF!</definedName>
    <definedName name="year.list" localSheetId="11">#REF!</definedName>
    <definedName name="year.list" localSheetId="1">#REF!</definedName>
    <definedName name="year.list" localSheetId="9">#REF!</definedName>
    <definedName name="year.list" localSheetId="24">#REF!</definedName>
    <definedName name="year.list" localSheetId="16">#REF!</definedName>
    <definedName name="year.list" localSheetId="10">#REF!</definedName>
    <definedName name="year.list" localSheetId="2">#REF!</definedName>
    <definedName name="year.list" localSheetId="7">#REF!</definedName>
    <definedName name="year.list" localSheetId="13">#REF!</definedName>
    <definedName name="year.list" localSheetId="21">#REF!</definedName>
    <definedName name="year.list" localSheetId="20">#REF!</definedName>
    <definedName name="year.list" localSheetId="25">#REF!</definedName>
    <definedName name="year.list" localSheetId="3">#REF!</definedName>
    <definedName name="year.list" localSheetId="8">#REF!</definedName>
    <definedName name="year.list" localSheetId="14">#REF!</definedName>
    <definedName name="year.list">#REF!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16" l="1"/>
  <c r="D15" i="16"/>
  <c r="D16" i="16"/>
  <c r="D17" i="16"/>
  <c r="D18" i="16"/>
  <c r="D14" i="59"/>
  <c r="D15" i="59"/>
  <c r="D16" i="59"/>
  <c r="D17" i="59"/>
  <c r="D18" i="59"/>
  <c r="E8" i="51"/>
  <c r="F8" i="51"/>
  <c r="E9" i="51"/>
  <c r="F9" i="51"/>
  <c r="E10" i="51"/>
  <c r="F10" i="51"/>
  <c r="E11" i="51"/>
  <c r="F11" i="51"/>
  <c r="E12" i="51"/>
  <c r="F12" i="51"/>
  <c r="E13" i="51"/>
  <c r="F13" i="51"/>
  <c r="E14" i="51"/>
  <c r="F14" i="51"/>
  <c r="E15" i="51"/>
  <c r="F15" i="51"/>
  <c r="E16" i="51"/>
  <c r="F16" i="51"/>
  <c r="E17" i="51"/>
  <c r="F17" i="51"/>
  <c r="E18" i="51"/>
  <c r="F18" i="51"/>
  <c r="E19" i="51"/>
  <c r="F19" i="51"/>
  <c r="E20" i="51"/>
  <c r="F20" i="51"/>
  <c r="E21" i="51"/>
  <c r="F21" i="51"/>
  <c r="E22" i="51"/>
  <c r="F22" i="51"/>
  <c r="E23" i="51"/>
  <c r="F23" i="51"/>
  <c r="E24" i="51"/>
  <c r="F24" i="51"/>
  <c r="E25" i="51"/>
  <c r="F25" i="51"/>
  <c r="E26" i="51"/>
  <c r="F26" i="51"/>
  <c r="E27" i="51"/>
  <c r="F27" i="51"/>
  <c r="DZ1" i="1" l="1"/>
  <c r="EA1" i="1"/>
  <c r="EB1" i="1"/>
  <c r="EC1" i="1"/>
  <c r="ED1" i="1"/>
  <c r="EE1" i="1"/>
  <c r="EF1" i="1"/>
  <c r="EG1" i="1"/>
  <c r="EH1" i="1"/>
  <c r="EI1" i="1"/>
  <c r="EJ1" i="1"/>
  <c r="EK1" i="1" l="1"/>
  <c r="AC35" i="65"/>
  <c r="AC36" i="65" s="1"/>
  <c r="AC37" i="65" s="1"/>
  <c r="AC38" i="65" s="1"/>
  <c r="AC39" i="65" s="1"/>
  <c r="AC40" i="65" s="1"/>
  <c r="AC41" i="65" s="1"/>
  <c r="AC42" i="65" s="1"/>
  <c r="AC43" i="65" s="1"/>
  <c r="AC44" i="65" s="1"/>
  <c r="AC45" i="65" s="1"/>
  <c r="AC46" i="65" s="1"/>
  <c r="AC47" i="65" s="1"/>
  <c r="AC48" i="65" s="1"/>
  <c r="AC49" i="65" s="1"/>
  <c r="AC50" i="65" s="1"/>
  <c r="AC51" i="65" s="1"/>
  <c r="AC52" i="65" s="1"/>
  <c r="AC53" i="65" s="1"/>
  <c r="AC54" i="65" s="1"/>
  <c r="AC55" i="65" s="1"/>
  <c r="AC56" i="65" s="1"/>
  <c r="AC57" i="65" s="1"/>
  <c r="AC58" i="65" s="1"/>
  <c r="AC59" i="65" s="1"/>
  <c r="AC60" i="65" s="1"/>
  <c r="AC61" i="65" s="1"/>
  <c r="AC62" i="65" s="1"/>
  <c r="AC63" i="65" s="1"/>
  <c r="AC64" i="65" s="1"/>
  <c r="AC65" i="65" s="1"/>
  <c r="AC66" i="65" s="1"/>
  <c r="AC67" i="65" s="1"/>
  <c r="AC68" i="65" s="1"/>
  <c r="AC69" i="65" s="1"/>
  <c r="AC70" i="65" s="1"/>
  <c r="AC71" i="65" s="1"/>
  <c r="AC72" i="65" s="1"/>
  <c r="AC73" i="65" s="1"/>
  <c r="AC74" i="65" s="1"/>
  <c r="AC75" i="65" s="1"/>
  <c r="AC76" i="65" s="1"/>
  <c r="AC77" i="65" s="1"/>
  <c r="AC78" i="65" s="1"/>
  <c r="AC79" i="65" s="1"/>
  <c r="AC80" i="65" s="1"/>
  <c r="AC81" i="65" s="1"/>
  <c r="AC82" i="65" s="1"/>
  <c r="AC83" i="65" s="1"/>
  <c r="AC84" i="65" s="1"/>
  <c r="AC85" i="65" s="1"/>
  <c r="AC86" i="65" s="1"/>
  <c r="AC87" i="65" s="1"/>
  <c r="AC88" i="65" s="1"/>
  <c r="AC89" i="65" s="1"/>
  <c r="AC90" i="65" s="1"/>
  <c r="AC91" i="65" s="1"/>
  <c r="AC92" i="65" s="1"/>
  <c r="AC93" i="65" s="1"/>
  <c r="AC94" i="65" s="1"/>
  <c r="AC95" i="65" s="1"/>
  <c r="AC96" i="65" s="1"/>
  <c r="AC97" i="65" s="1"/>
  <c r="AC98" i="65" s="1"/>
  <c r="AC99" i="65" s="1"/>
  <c r="AC100" i="65" s="1"/>
  <c r="AC101" i="65" s="1"/>
  <c r="AC102" i="65" s="1"/>
  <c r="AC103" i="65" s="1"/>
  <c r="AC104" i="65" s="1"/>
  <c r="AC105" i="65" s="1"/>
  <c r="AC106" i="65" s="1"/>
  <c r="AC107" i="65" s="1"/>
  <c r="AI7" i="65" l="1"/>
  <c r="AI8" i="65" s="1"/>
  <c r="AI9" i="65" s="1"/>
  <c r="AI10" i="65" s="1"/>
  <c r="AI11" i="65" s="1"/>
  <c r="AI12" i="65" s="1"/>
  <c r="AI13" i="65" s="1"/>
  <c r="AI14" i="65" s="1"/>
  <c r="AI15" i="65" s="1"/>
  <c r="AI16" i="65" s="1"/>
  <c r="AI17" i="65" s="1"/>
  <c r="AI18" i="65" s="1"/>
  <c r="AI19" i="65" s="1"/>
  <c r="AI20" i="65" s="1"/>
  <c r="AI21" i="65" s="1"/>
  <c r="AI22" i="65" s="1"/>
  <c r="AI23" i="65" s="1"/>
  <c r="AI24" i="65" s="1"/>
  <c r="AI25" i="65" s="1"/>
  <c r="AI26" i="65" s="1"/>
  <c r="AI27" i="65" s="1"/>
  <c r="AI28" i="65" s="1"/>
  <c r="AI29" i="65" s="1"/>
  <c r="AI30" i="65" s="1"/>
  <c r="AI31" i="65" s="1"/>
  <c r="AI32" i="65" s="1"/>
  <c r="AI33" i="65" s="1"/>
  <c r="AI34" i="65" s="1"/>
  <c r="AI6" i="65"/>
  <c r="AC34" i="65"/>
  <c r="AC29" i="65"/>
  <c r="AC30" i="65" s="1"/>
  <c r="AC31" i="65" s="1"/>
  <c r="AC32" i="65" s="1"/>
  <c r="AC33" i="65" s="1"/>
  <c r="AC7" i="65"/>
  <c r="AC8" i="65" s="1"/>
  <c r="AC9" i="65" s="1"/>
  <c r="AC10" i="65" s="1"/>
  <c r="AC11" i="65" s="1"/>
  <c r="AC12" i="65" s="1"/>
  <c r="AC13" i="65" s="1"/>
  <c r="AC14" i="65" s="1"/>
  <c r="AC15" i="65" s="1"/>
  <c r="AC16" i="65" s="1"/>
  <c r="AC17" i="65" s="1"/>
  <c r="AC18" i="65" s="1"/>
  <c r="AC19" i="65" s="1"/>
  <c r="AC20" i="65" s="1"/>
  <c r="AC21" i="65" s="1"/>
  <c r="AC22" i="65" s="1"/>
  <c r="AC23" i="65" s="1"/>
  <c r="AC24" i="65" s="1"/>
  <c r="AC25" i="65" s="1"/>
  <c r="AC26" i="65" s="1"/>
  <c r="AC27" i="65" s="1"/>
  <c r="AC28" i="65" s="1"/>
  <c r="AC6" i="65"/>
  <c r="B7" i="65"/>
  <c r="B8" i="65" s="1"/>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B33" i="65" s="1"/>
  <c r="B34" i="65" s="1"/>
  <c r="B6" i="65"/>
  <c r="AJ37" i="65" l="1"/>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F79" i="65"/>
  <c r="AG79" i="65" s="1"/>
  <c r="AF80" i="65"/>
  <c r="AG80" i="65" s="1"/>
  <c r="AF81" i="65"/>
  <c r="AG81" i="65" s="1"/>
  <c r="AF82" i="65"/>
  <c r="AG82" i="65" s="1"/>
  <c r="AF83" i="65"/>
  <c r="AG83" i="65" s="1"/>
  <c r="AF84" i="65"/>
  <c r="AG84" i="65" s="1"/>
  <c r="AF85" i="65"/>
  <c r="AG85" i="65" s="1"/>
  <c r="AF86" i="65"/>
  <c r="AG86" i="65" s="1"/>
  <c r="AF87" i="65"/>
  <c r="AG87" i="65" s="1"/>
  <c r="AF88" i="65"/>
  <c r="AG88" i="65" s="1"/>
  <c r="AF89" i="65"/>
  <c r="AG89" i="65" s="1"/>
  <c r="AF90" i="65"/>
  <c r="AG90" i="65" s="1"/>
  <c r="AF91" i="65"/>
  <c r="AG91" i="65" s="1"/>
  <c r="AF92" i="65"/>
  <c r="AG92" i="65" s="1"/>
  <c r="AF93" i="65"/>
  <c r="AG93" i="65" s="1"/>
  <c r="AF94" i="65"/>
  <c r="AG94" i="65" s="1"/>
  <c r="AF95" i="65"/>
  <c r="AG95" i="65" s="1"/>
  <c r="AF96" i="65"/>
  <c r="AG96" i="65" s="1"/>
  <c r="AF97" i="65"/>
  <c r="AG97" i="65" s="1"/>
  <c r="AF98" i="65"/>
  <c r="AG98" i="65" s="1"/>
  <c r="AF99" i="65"/>
  <c r="AG99" i="65" s="1"/>
  <c r="AF100" i="65"/>
  <c r="AG100" i="65" s="1"/>
  <c r="AF101" i="65"/>
  <c r="AG101" i="65" s="1"/>
  <c r="AF102" i="65"/>
  <c r="AG102" i="65" s="1"/>
  <c r="AF103" i="65"/>
  <c r="AG103" i="65" s="1"/>
  <c r="AF104" i="65"/>
  <c r="AG104" i="65" s="1"/>
  <c r="AF105" i="65"/>
  <c r="AG105" i="65" s="1"/>
  <c r="AF106" i="65"/>
  <c r="AG106" i="65" s="1"/>
  <c r="AF107" i="65"/>
  <c r="AG107" i="65" s="1"/>
  <c r="AF108" i="65"/>
  <c r="AG108" i="65" s="1"/>
  <c r="AF109" i="65"/>
  <c r="AG109" i="65" s="1"/>
  <c r="AF110" i="65"/>
  <c r="AG110" i="65" s="1"/>
  <c r="AF111" i="65"/>
  <c r="AG111" i="65" s="1"/>
  <c r="AF112" i="65"/>
  <c r="AG112" i="65" s="1"/>
  <c r="AF113" i="65"/>
  <c r="AG113" i="65" s="1"/>
  <c r="AF114" i="65"/>
  <c r="AG114" i="65" s="1"/>
  <c r="AF115" i="65"/>
  <c r="AG115" i="65" s="1"/>
  <c r="AF116" i="65"/>
  <c r="AG116" i="65" s="1"/>
  <c r="AF117" i="65"/>
  <c r="AG117" i="65" s="1"/>
  <c r="AF118" i="65"/>
  <c r="AG118" i="65" s="1"/>
  <c r="AF119" i="65"/>
  <c r="AG119" i="65" s="1"/>
  <c r="AF120" i="65"/>
  <c r="AG120" i="65" s="1"/>
  <c r="AF121" i="65"/>
  <c r="AG121" i="65" s="1"/>
  <c r="AF122" i="65"/>
  <c r="AG122" i="65" s="1"/>
  <c r="AF123" i="65"/>
  <c r="AG123" i="65" s="1"/>
  <c r="AF124" i="65"/>
  <c r="AG124" i="65" s="1"/>
  <c r="AF125" i="65"/>
  <c r="AG125" i="65" s="1"/>
  <c r="AF126" i="65"/>
  <c r="AG126" i="65" s="1"/>
  <c r="AF127" i="65"/>
  <c r="AG127" i="65" s="1"/>
  <c r="AF128" i="65"/>
  <c r="AG128" i="65" s="1"/>
  <c r="AF129" i="65"/>
  <c r="AG129" i="65" s="1"/>
  <c r="AF130" i="65"/>
  <c r="AG130" i="65" s="1"/>
  <c r="AF131" i="65"/>
  <c r="AG131" i="65" s="1"/>
  <c r="AF132" i="65"/>
  <c r="AG132" i="65" s="1"/>
  <c r="AF133" i="65"/>
  <c r="AG133" i="65" s="1"/>
  <c r="AF134" i="65"/>
  <c r="AG134" i="65" s="1"/>
  <c r="AF135" i="65"/>
  <c r="AG135" i="65" s="1"/>
  <c r="AF136" i="65"/>
  <c r="AG136" i="65" s="1"/>
  <c r="AF137" i="65"/>
  <c r="AG137" i="65" s="1"/>
  <c r="AF138" i="65"/>
  <c r="AG138" i="65" s="1"/>
  <c r="AF139" i="65"/>
  <c r="AG139" i="65" s="1"/>
  <c r="AF140" i="65"/>
  <c r="AG140" i="65" s="1"/>
  <c r="AF141" i="65"/>
  <c r="AG141" i="65" s="1"/>
  <c r="AF142" i="65"/>
  <c r="AG142" i="65" s="1"/>
  <c r="AF143" i="65"/>
  <c r="AG143" i="65" s="1"/>
  <c r="AF144" i="65"/>
  <c r="AG144" i="65" s="1"/>
  <c r="AF145" i="65"/>
  <c r="AG145" i="65" s="1"/>
  <c r="AF146" i="65"/>
  <c r="AG146" i="65" s="1"/>
  <c r="AF147" i="65"/>
  <c r="AG147" i="65" s="1"/>
  <c r="AF148" i="65"/>
  <c r="AG148" i="65" s="1"/>
  <c r="AF149" i="65"/>
  <c r="AG149" i="65" s="1"/>
  <c r="AF150" i="65"/>
  <c r="AG150" i="65" s="1"/>
  <c r="AF151" i="65"/>
  <c r="AG151" i="65" s="1"/>
  <c r="AF152" i="65"/>
  <c r="AG152" i="65" s="1"/>
  <c r="AF153" i="65"/>
  <c r="AG153" i="65" s="1"/>
  <c r="AF154" i="65"/>
  <c r="AG154" i="65" s="1"/>
  <c r="AF155" i="65"/>
  <c r="AG155" i="65" s="1"/>
  <c r="AF156" i="65"/>
  <c r="AG156" i="65" s="1"/>
  <c r="AF157" i="65"/>
  <c r="AG157" i="65" s="1"/>
  <c r="AF158" i="65"/>
  <c r="AG158" i="65" s="1"/>
  <c r="AF159" i="65"/>
  <c r="AG159" i="65" s="1"/>
  <c r="AF160" i="65"/>
  <c r="AG160" i="65" s="1"/>
  <c r="AF161" i="65"/>
  <c r="AG161" i="65" s="1"/>
  <c r="AF162" i="65"/>
  <c r="AG162" i="65" s="1"/>
  <c r="AF163" i="65"/>
  <c r="AG163" i="65" s="1"/>
  <c r="AF164" i="65"/>
  <c r="AG164" i="65" s="1"/>
  <c r="AF165" i="65"/>
  <c r="AG165" i="65" s="1"/>
  <c r="AF166" i="65"/>
  <c r="AG166" i="65" s="1"/>
  <c r="AF167" i="65"/>
  <c r="AG167" i="65" s="1"/>
  <c r="AF168" i="65"/>
  <c r="AG168" i="65" s="1"/>
  <c r="AF169" i="65"/>
  <c r="AG169" i="65" s="1"/>
  <c r="AF170" i="65"/>
  <c r="AG170" i="65" s="1"/>
  <c r="AF171" i="65"/>
  <c r="AG171" i="65" s="1"/>
  <c r="AF172" i="65"/>
  <c r="AG172" i="65" s="1"/>
  <c r="AF173" i="65"/>
  <c r="AG173" i="65" s="1"/>
  <c r="AF174" i="65"/>
  <c r="AG174" i="65" s="1"/>
  <c r="AF175" i="65"/>
  <c r="AG175" i="65" s="1"/>
  <c r="AF176" i="65"/>
  <c r="AG176" i="65" s="1"/>
  <c r="AF177" i="65"/>
  <c r="AG177" i="65" s="1"/>
  <c r="AF178" i="65"/>
  <c r="AG178" i="65" s="1"/>
  <c r="AF179" i="65"/>
  <c r="AG179" i="65" s="1"/>
  <c r="AF180" i="65"/>
  <c r="AG180" i="65" s="1"/>
  <c r="AF181" i="65"/>
  <c r="AG181" i="65" s="1"/>
  <c r="AF182" i="65"/>
  <c r="AG182" i="65" s="1"/>
  <c r="AF183" i="65"/>
  <c r="AG183" i="65" s="1"/>
  <c r="AF184" i="65"/>
  <c r="AG184" i="65" s="1"/>
  <c r="AF185" i="65"/>
  <c r="AG185" i="65" s="1"/>
  <c r="AF186" i="65"/>
  <c r="AG186" i="65" s="1"/>
  <c r="AF187" i="65"/>
  <c r="AG187" i="65" s="1"/>
  <c r="AF188" i="65"/>
  <c r="AG188" i="65" s="1"/>
  <c r="AF189" i="65"/>
  <c r="AG189" i="65" s="1"/>
  <c r="AF190" i="65"/>
  <c r="AG190" i="65" s="1"/>
  <c r="AF191" i="65"/>
  <c r="AG191" i="65" s="1"/>
  <c r="AF192" i="65"/>
  <c r="AG192" i="65" s="1"/>
  <c r="AF193" i="65"/>
  <c r="AG193" i="65" s="1"/>
  <c r="AF194" i="65"/>
  <c r="AG194" i="65" s="1"/>
  <c r="AF195" i="65"/>
  <c r="AG195" i="65" s="1"/>
  <c r="AF196" i="65"/>
  <c r="AG196" i="65" s="1"/>
  <c r="AF197" i="65"/>
  <c r="AG197" i="65" s="1"/>
  <c r="AF198" i="65"/>
  <c r="AG198" i="65" s="1"/>
  <c r="AF199" i="65"/>
  <c r="AG199" i="65" s="1"/>
  <c r="AF200" i="65"/>
  <c r="AG200" i="65" s="1"/>
  <c r="AF201" i="65"/>
  <c r="AG201" i="65" s="1"/>
  <c r="AF202" i="65"/>
  <c r="AG202" i="65" s="1"/>
  <c r="AF203" i="65"/>
  <c r="AG203" i="65" s="1"/>
  <c r="AF204" i="65"/>
  <c r="AG204" i="65" s="1"/>
  <c r="AF205" i="65"/>
  <c r="AG205" i="65" s="1"/>
  <c r="AF206" i="65"/>
  <c r="AG206" i="65" s="1"/>
  <c r="AF207" i="65"/>
  <c r="AG207" i="65" s="1"/>
  <c r="AF208" i="65"/>
  <c r="AG208" i="65" s="1"/>
  <c r="AF209" i="65"/>
  <c r="AG209" i="65" s="1"/>
  <c r="AF210" i="65"/>
  <c r="AG210" i="65" s="1"/>
  <c r="AF211" i="65"/>
  <c r="AG211" i="65" s="1"/>
  <c r="AF212" i="65"/>
  <c r="AG212" i="65" s="1"/>
  <c r="AF213" i="65"/>
  <c r="AG213" i="65" s="1"/>
  <c r="AF214" i="65"/>
  <c r="AG214" i="65" s="1"/>
  <c r="AF215" i="65"/>
  <c r="AG215" i="65" s="1"/>
  <c r="AF216" i="65"/>
  <c r="AG216" i="65" s="1"/>
  <c r="AF217" i="65"/>
  <c r="AG217" i="65" s="1"/>
  <c r="AF218" i="65"/>
  <c r="AG218" i="65" s="1"/>
  <c r="AF219" i="65"/>
  <c r="AG219" i="65" s="1"/>
  <c r="AF220" i="65"/>
  <c r="AG220" i="65" s="1"/>
  <c r="AF221" i="65"/>
  <c r="AG221" i="65" s="1"/>
  <c r="AF222" i="65"/>
  <c r="AG222" i="65" s="1"/>
  <c r="AF223" i="65"/>
  <c r="AG223" i="65" s="1"/>
  <c r="AF224" i="65"/>
  <c r="AG224" i="65" s="1"/>
  <c r="AF225" i="65"/>
  <c r="AG225" i="65" s="1"/>
  <c r="AF226" i="65"/>
  <c r="AG226" i="65" s="1"/>
  <c r="AF227" i="65"/>
  <c r="AG227" i="65" s="1"/>
  <c r="AF228" i="65"/>
  <c r="AG228" i="65" s="1"/>
  <c r="AF229" i="65"/>
  <c r="AG229" i="65" s="1"/>
  <c r="AF230" i="65"/>
  <c r="AG230" i="65" s="1"/>
  <c r="AF231" i="65"/>
  <c r="AG231" i="65" s="1"/>
  <c r="AF232" i="65"/>
  <c r="AG232" i="65" s="1"/>
  <c r="AF233" i="65"/>
  <c r="AG233" i="65" s="1"/>
  <c r="AF234" i="65"/>
  <c r="AG234" i="65" s="1"/>
  <c r="AF235" i="65"/>
  <c r="AG235" i="65" s="1"/>
  <c r="AB108" i="65"/>
  <c r="AB109" i="65"/>
  <c r="AB110" i="65"/>
  <c r="AB111" i="65"/>
  <c r="AB112" i="65"/>
  <c r="AB113" i="65"/>
  <c r="AB114" i="65"/>
  <c r="AB115" i="65"/>
  <c r="AB116" i="65"/>
  <c r="AB117" i="65"/>
  <c r="AB118" i="65"/>
  <c r="AB119" i="65"/>
  <c r="AB120" i="65"/>
  <c r="AB121" i="65"/>
  <c r="AB122" i="65"/>
  <c r="AB123" i="65"/>
  <c r="AB124" i="65"/>
  <c r="AB125" i="65"/>
  <c r="AB126" i="65"/>
  <c r="AB127" i="65"/>
  <c r="AB128" i="65"/>
  <c r="AB129" i="65"/>
  <c r="AB130" i="65"/>
  <c r="AB131" i="65"/>
  <c r="AB132" i="65"/>
  <c r="AB133" i="65"/>
  <c r="AB134" i="65"/>
  <c r="AB135" i="65"/>
  <c r="AB136" i="65"/>
  <c r="AB137" i="65"/>
  <c r="AB138" i="65"/>
  <c r="AB139" i="65"/>
  <c r="AB140" i="65"/>
  <c r="AB141" i="65"/>
  <c r="AB142" i="65"/>
  <c r="AB143" i="65"/>
  <c r="AB144" i="65"/>
  <c r="AB145" i="65"/>
  <c r="AB146" i="65"/>
  <c r="AB147" i="65"/>
  <c r="AB148" i="65"/>
  <c r="AB149" i="65"/>
  <c r="AB150" i="65"/>
  <c r="AB151" i="65"/>
  <c r="AB152" i="65"/>
  <c r="AB153" i="65"/>
  <c r="AB154" i="65"/>
  <c r="AB155" i="65"/>
  <c r="AB156" i="65"/>
  <c r="AB157" i="65"/>
  <c r="AB158" i="65"/>
  <c r="AB159" i="65"/>
  <c r="AB160" i="65"/>
  <c r="AB161" i="65"/>
  <c r="AB162" i="65"/>
  <c r="AB163" i="65"/>
  <c r="AB164" i="65"/>
  <c r="AB165" i="65"/>
  <c r="AB166" i="65"/>
  <c r="AB167" i="65"/>
  <c r="AB168" i="65"/>
  <c r="AB169" i="65"/>
  <c r="AB170" i="65"/>
  <c r="AB171" i="65"/>
  <c r="AB172" i="65"/>
  <c r="AB173" i="65"/>
  <c r="AB174" i="65"/>
  <c r="AB175" i="65"/>
  <c r="AB176" i="65"/>
  <c r="AB177" i="65"/>
  <c r="AB178" i="65"/>
  <c r="AB179" i="65"/>
  <c r="AB180" i="65"/>
  <c r="AB181" i="65"/>
  <c r="AB182" i="65"/>
  <c r="AB183" i="65"/>
  <c r="AB184" i="65"/>
  <c r="AB185" i="65"/>
  <c r="AB186" i="65"/>
  <c r="AB187" i="65"/>
  <c r="AB188" i="65"/>
  <c r="AB189" i="65"/>
  <c r="AB190" i="65"/>
  <c r="AB191" i="65"/>
  <c r="AB192" i="65"/>
  <c r="AB193" i="65"/>
  <c r="AB194" i="65"/>
  <c r="AB195" i="65"/>
  <c r="AB196" i="65"/>
  <c r="AB197" i="65"/>
  <c r="AB198" i="65"/>
  <c r="AB199" i="65"/>
  <c r="AB200" i="65"/>
  <c r="AB201" i="65"/>
  <c r="AB202" i="65"/>
  <c r="AB203" i="65"/>
  <c r="AB204" i="65"/>
  <c r="AB205" i="65"/>
  <c r="AB206" i="65"/>
  <c r="AB207" i="65"/>
  <c r="AB208" i="65"/>
  <c r="AB209" i="65"/>
  <c r="AB210" i="65"/>
  <c r="AB211" i="65"/>
  <c r="AB212" i="65"/>
  <c r="AB213" i="65"/>
  <c r="AB214" i="65"/>
  <c r="AB215" i="65"/>
  <c r="AB216" i="65"/>
  <c r="AB217" i="65"/>
  <c r="AB218" i="65"/>
  <c r="AB219" i="65"/>
  <c r="AB220" i="65"/>
  <c r="AB221" i="65"/>
  <c r="AB222" i="65"/>
  <c r="AB223" i="65"/>
  <c r="AB224" i="65"/>
  <c r="AB225" i="65"/>
  <c r="AB226" i="65"/>
  <c r="AB227" i="65"/>
  <c r="AB228" i="65"/>
  <c r="AB229" i="65"/>
  <c r="AB230" i="65"/>
  <c r="AB231" i="65"/>
  <c r="AB232" i="65"/>
  <c r="AB233" i="65"/>
  <c r="AB234" i="65"/>
  <c r="AB235" i="65"/>
  <c r="T4" i="65"/>
  <c r="N6" i="65"/>
  <c r="W6" i="65" s="1"/>
  <c r="O6" i="65"/>
  <c r="X6" i="65" s="1"/>
  <c r="P6" i="65"/>
  <c r="Y6" i="65" s="1"/>
  <c r="Q6" i="65"/>
  <c r="Z6" i="65" s="1"/>
  <c r="N7" i="65"/>
  <c r="W7" i="65" s="1"/>
  <c r="O7" i="65"/>
  <c r="X7" i="65" s="1"/>
  <c r="P7" i="65"/>
  <c r="Y7" i="65" s="1"/>
  <c r="Q7" i="65"/>
  <c r="Z7" i="65" s="1"/>
  <c r="N8" i="65"/>
  <c r="W8" i="65" s="1"/>
  <c r="O8" i="65"/>
  <c r="X8" i="65" s="1"/>
  <c r="P8" i="65"/>
  <c r="Y8" i="65" s="1"/>
  <c r="Q8" i="65"/>
  <c r="Z8" i="65" s="1"/>
  <c r="N9" i="65"/>
  <c r="W9" i="65" s="1"/>
  <c r="O9" i="65"/>
  <c r="X9" i="65" s="1"/>
  <c r="P9" i="65"/>
  <c r="Y9" i="65" s="1"/>
  <c r="Q9" i="65"/>
  <c r="Z9" i="65" s="1"/>
  <c r="N10" i="65"/>
  <c r="W10" i="65" s="1"/>
  <c r="O10" i="65"/>
  <c r="X10" i="65" s="1"/>
  <c r="P10" i="65"/>
  <c r="Y10" i="65" s="1"/>
  <c r="Q10" i="65"/>
  <c r="Z10" i="65" s="1"/>
  <c r="N11" i="65"/>
  <c r="W11" i="65" s="1"/>
  <c r="O11" i="65"/>
  <c r="X11" i="65" s="1"/>
  <c r="P11" i="65"/>
  <c r="Y11" i="65" s="1"/>
  <c r="Q11" i="65"/>
  <c r="Z11" i="65" s="1"/>
  <c r="N12" i="65"/>
  <c r="W12" i="65" s="1"/>
  <c r="O12" i="65"/>
  <c r="X12" i="65" s="1"/>
  <c r="P12" i="65"/>
  <c r="Y12" i="65" s="1"/>
  <c r="Q12" i="65"/>
  <c r="Z12" i="65" s="1"/>
  <c r="N13" i="65"/>
  <c r="W13" i="65" s="1"/>
  <c r="O13" i="65"/>
  <c r="X13" i="65" s="1"/>
  <c r="P13" i="65"/>
  <c r="Y13" i="65" s="1"/>
  <c r="Q13" i="65"/>
  <c r="Z13" i="65" s="1"/>
  <c r="N14" i="65"/>
  <c r="W14" i="65" s="1"/>
  <c r="O14" i="65"/>
  <c r="X14" i="65" s="1"/>
  <c r="P14" i="65"/>
  <c r="Y14" i="65" s="1"/>
  <c r="Q14" i="65"/>
  <c r="Z14" i="65" s="1"/>
  <c r="N15" i="65"/>
  <c r="W15" i="65" s="1"/>
  <c r="O15" i="65"/>
  <c r="X15" i="65" s="1"/>
  <c r="P15" i="65"/>
  <c r="Y15" i="65" s="1"/>
  <c r="Q15" i="65"/>
  <c r="Z15" i="65" s="1"/>
  <c r="N16" i="65"/>
  <c r="W16" i="65" s="1"/>
  <c r="O16" i="65"/>
  <c r="X16" i="65" s="1"/>
  <c r="P16" i="65"/>
  <c r="Y16" i="65" s="1"/>
  <c r="Q16" i="65"/>
  <c r="Z16" i="65" s="1"/>
  <c r="N17" i="65"/>
  <c r="W17" i="65" s="1"/>
  <c r="O17" i="65"/>
  <c r="X17" i="65" s="1"/>
  <c r="P17" i="65"/>
  <c r="Y17" i="65" s="1"/>
  <c r="Q17" i="65"/>
  <c r="Z17" i="65" s="1"/>
  <c r="N18" i="65"/>
  <c r="W18" i="65" s="1"/>
  <c r="O18" i="65"/>
  <c r="X18" i="65" s="1"/>
  <c r="P18" i="65"/>
  <c r="Y18" i="65" s="1"/>
  <c r="Q18" i="65"/>
  <c r="Z18" i="65" s="1"/>
  <c r="N19" i="65"/>
  <c r="W19" i="65" s="1"/>
  <c r="O19" i="65"/>
  <c r="X19" i="65" s="1"/>
  <c r="P19" i="65"/>
  <c r="Y19" i="65" s="1"/>
  <c r="Q19" i="65"/>
  <c r="Z19" i="65" s="1"/>
  <c r="N20" i="65"/>
  <c r="W20" i="65" s="1"/>
  <c r="O20" i="65"/>
  <c r="X20" i="65" s="1"/>
  <c r="P20" i="65"/>
  <c r="Y20" i="65" s="1"/>
  <c r="Q20" i="65"/>
  <c r="Z20" i="65" s="1"/>
  <c r="N21" i="65"/>
  <c r="W21" i="65" s="1"/>
  <c r="O21" i="65"/>
  <c r="X21" i="65" s="1"/>
  <c r="P21" i="65"/>
  <c r="Y21" i="65" s="1"/>
  <c r="Q21" i="65"/>
  <c r="Z21" i="65" s="1"/>
  <c r="N22" i="65"/>
  <c r="W22" i="65" s="1"/>
  <c r="O22" i="65"/>
  <c r="X22" i="65" s="1"/>
  <c r="P22" i="65"/>
  <c r="Y22" i="65" s="1"/>
  <c r="Q22" i="65"/>
  <c r="Z22" i="65" s="1"/>
  <c r="N23" i="65"/>
  <c r="W23" i="65" s="1"/>
  <c r="O23" i="65"/>
  <c r="X23" i="65" s="1"/>
  <c r="P23" i="65"/>
  <c r="Y23" i="65" s="1"/>
  <c r="Q23" i="65"/>
  <c r="Z23" i="65" s="1"/>
  <c r="N24" i="65"/>
  <c r="W24" i="65" s="1"/>
  <c r="O24" i="65"/>
  <c r="X24" i="65" s="1"/>
  <c r="P24" i="65"/>
  <c r="Y24" i="65" s="1"/>
  <c r="Q24" i="65"/>
  <c r="Z24" i="65" s="1"/>
  <c r="N25" i="65"/>
  <c r="W25" i="65" s="1"/>
  <c r="O25" i="65"/>
  <c r="X25" i="65" s="1"/>
  <c r="P25" i="65"/>
  <c r="Y25" i="65" s="1"/>
  <c r="Q25" i="65"/>
  <c r="Z25" i="65" s="1"/>
  <c r="N26" i="65"/>
  <c r="W26" i="65" s="1"/>
  <c r="O26" i="65"/>
  <c r="X26" i="65" s="1"/>
  <c r="P26" i="65"/>
  <c r="Y26" i="65" s="1"/>
  <c r="Q26" i="65"/>
  <c r="Z26" i="65" s="1"/>
  <c r="N27" i="65"/>
  <c r="W27" i="65" s="1"/>
  <c r="O27" i="65"/>
  <c r="X27" i="65" s="1"/>
  <c r="P27" i="65"/>
  <c r="Y27" i="65" s="1"/>
  <c r="Q27" i="65"/>
  <c r="Z27" i="65" s="1"/>
  <c r="N28" i="65"/>
  <c r="W28" i="65" s="1"/>
  <c r="O28" i="65"/>
  <c r="X28" i="65" s="1"/>
  <c r="P28" i="65"/>
  <c r="Y28" i="65" s="1"/>
  <c r="Q28" i="65"/>
  <c r="Z28" i="65" s="1"/>
  <c r="N29" i="65"/>
  <c r="W29" i="65" s="1"/>
  <c r="O29" i="65"/>
  <c r="X29" i="65" s="1"/>
  <c r="P29" i="65"/>
  <c r="Y29" i="65" s="1"/>
  <c r="Q29" i="65"/>
  <c r="Z29" i="65" s="1"/>
  <c r="N30" i="65"/>
  <c r="W30" i="65" s="1"/>
  <c r="O30" i="65"/>
  <c r="X30" i="65" s="1"/>
  <c r="P30" i="65"/>
  <c r="Y30" i="65" s="1"/>
  <c r="Q30" i="65"/>
  <c r="Z30" i="65" s="1"/>
  <c r="N31" i="65"/>
  <c r="W31" i="65" s="1"/>
  <c r="O31" i="65"/>
  <c r="X31" i="65" s="1"/>
  <c r="P31" i="65"/>
  <c r="Y31" i="65" s="1"/>
  <c r="Q31" i="65"/>
  <c r="Z31" i="65" s="1"/>
  <c r="N32" i="65"/>
  <c r="W32" i="65" s="1"/>
  <c r="O32" i="65"/>
  <c r="X32" i="65" s="1"/>
  <c r="P32" i="65"/>
  <c r="Y32" i="65" s="1"/>
  <c r="Q32" i="65"/>
  <c r="Z32" i="65" s="1"/>
  <c r="N33" i="65"/>
  <c r="W33" i="65" s="1"/>
  <c r="O33" i="65"/>
  <c r="X33" i="65" s="1"/>
  <c r="P33" i="65"/>
  <c r="Y33" i="65" s="1"/>
  <c r="Q33" i="65"/>
  <c r="Z33" i="65" s="1"/>
  <c r="N34" i="65"/>
  <c r="W34" i="65" s="1"/>
  <c r="O34" i="65"/>
  <c r="X34" i="65" s="1"/>
  <c r="P34" i="65"/>
  <c r="Y34" i="65" s="1"/>
  <c r="Q34" i="65"/>
  <c r="Z34" i="65" s="1"/>
  <c r="N35" i="65"/>
  <c r="W35" i="65" s="1"/>
  <c r="O35" i="65"/>
  <c r="X35" i="65" s="1"/>
  <c r="P35" i="65"/>
  <c r="Y35" i="65" s="1"/>
  <c r="Q35" i="65"/>
  <c r="Z35" i="65" s="1"/>
  <c r="N36" i="65"/>
  <c r="W36" i="65" s="1"/>
  <c r="O36" i="65"/>
  <c r="X36" i="65" s="1"/>
  <c r="P36" i="65"/>
  <c r="Y36" i="65" s="1"/>
  <c r="Q36" i="65"/>
  <c r="Z36" i="65" s="1"/>
  <c r="N37" i="65"/>
  <c r="W37" i="65" s="1"/>
  <c r="O37" i="65"/>
  <c r="X37" i="65" s="1"/>
  <c r="P37" i="65"/>
  <c r="Y37" i="65" s="1"/>
  <c r="Q37" i="65"/>
  <c r="Z37" i="65" s="1"/>
  <c r="L4" i="65"/>
  <c r="U4" i="65" s="1"/>
  <c r="N5" i="65"/>
  <c r="W5" i="65" s="1"/>
  <c r="O5" i="65"/>
  <c r="X5" i="65" s="1"/>
  <c r="P5" i="65"/>
  <c r="Y5" i="65" s="1"/>
  <c r="Q5" i="65"/>
  <c r="BB10" i="1"/>
  <c r="BB11" i="1" s="1"/>
  <c r="BB12" i="1" s="1"/>
  <c r="BB13" i="1" s="1"/>
  <c r="BB14" i="1" s="1"/>
  <c r="BB15" i="1" s="1"/>
  <c r="BB16" i="1" s="1"/>
  <c r="BB17" i="1" s="1"/>
  <c r="BB18" i="1" s="1"/>
  <c r="BB19" i="1" s="1"/>
  <c r="BB20" i="1" s="1"/>
  <c r="BB21" i="1" s="1"/>
  <c r="BB22" i="1" s="1"/>
  <c r="BB23" i="1"/>
  <c r="BB24" i="1"/>
  <c r="BB25" i="1"/>
  <c r="BB26" i="1"/>
  <c r="BB27" i="1"/>
  <c r="BB28" i="1"/>
  <c r="BB29" i="1"/>
  <c r="BB30" i="1"/>
  <c r="BB31" i="1"/>
  <c r="BB32" i="1"/>
  <c r="BB33" i="1"/>
  <c r="BB34" i="1"/>
  <c r="BB35" i="1"/>
  <c r="BB36" i="1"/>
  <c r="BB37" i="1"/>
  <c r="BB38" i="1"/>
  <c r="BB39" i="1"/>
  <c r="BB40" i="1"/>
  <c r="BB9" i="1"/>
  <c r="D3" i="65"/>
  <c r="E3" i="65" s="1"/>
  <c r="F3" i="65" s="1"/>
  <c r="G3" i="65" s="1"/>
  <c r="H3" i="65" s="1"/>
  <c r="I3" i="65" s="1"/>
  <c r="D4" i="65"/>
  <c r="D18" i="65" s="1" a="1"/>
  <c r="D18" i="65" s="1"/>
  <c r="L18" i="65" s="1"/>
  <c r="U18" i="65" s="1"/>
  <c r="E4" i="65"/>
  <c r="E18" i="65" s="1" a="1"/>
  <c r="E18" i="65" s="1"/>
  <c r="M18" i="65" s="1"/>
  <c r="V18" i="65" s="1"/>
  <c r="C4" i="65"/>
  <c r="C17" i="65" s="1" a="1"/>
  <c r="C17" i="65" s="1"/>
  <c r="K17" i="65" s="1"/>
  <c r="T17" i="65" s="1"/>
  <c r="B113" i="51"/>
  <c r="B114" i="51" s="1"/>
  <c r="B112" i="51"/>
  <c r="C18" i="65" l="1" a="1"/>
  <c r="C18" i="65" s="1"/>
  <c r="K18" i="65" s="1"/>
  <c r="T18" i="65" s="1"/>
  <c r="D17" i="65" a="1"/>
  <c r="D17" i="65" s="1"/>
  <c r="L17" i="65" s="1"/>
  <c r="U17" i="65" s="1"/>
  <c r="D19" i="65" a="1"/>
  <c r="D19" i="65" s="1"/>
  <c r="L19" i="65" s="1"/>
  <c r="U19" i="65" s="1"/>
  <c r="E17" i="65" a="1"/>
  <c r="E17" i="65" s="1"/>
  <c r="M17" i="65" s="1"/>
  <c r="V17" i="65" s="1"/>
  <c r="E19" i="65" a="1"/>
  <c r="E19" i="65" s="1"/>
  <c r="M19" i="65" s="1"/>
  <c r="V19" i="65" s="1"/>
  <c r="Y3" i="65"/>
  <c r="Y2" i="65" s="1"/>
  <c r="Q3" i="65"/>
  <c r="X3" i="65"/>
  <c r="X2" i="65" s="1"/>
  <c r="W3" i="65"/>
  <c r="W2" i="65" s="1"/>
  <c r="M4" i="65"/>
  <c r="Z5" i="65"/>
  <c r="Z3" i="65" s="1"/>
  <c r="Z2" i="65" s="1"/>
  <c r="P3" i="65"/>
  <c r="O3" i="65"/>
  <c r="N3" i="65"/>
  <c r="D20" i="65" a="1"/>
  <c r="D20" i="65" s="1"/>
  <c r="L20" i="65" s="1"/>
  <c r="U20" i="65" s="1"/>
  <c r="E20" i="65" a="1"/>
  <c r="E20" i="65" s="1"/>
  <c r="M20" i="65" s="1"/>
  <c r="V20" i="65" s="1"/>
  <c r="C20" i="65" a="1"/>
  <c r="C20" i="65" s="1"/>
  <c r="K20" i="65" s="1"/>
  <c r="T20" i="65" s="1"/>
  <c r="C19" i="65" a="1"/>
  <c r="C19" i="65" s="1"/>
  <c r="K19" i="65" s="1"/>
  <c r="T19" i="65" s="1"/>
  <c r="B115" i="51"/>
  <c r="N4" i="65" l="1"/>
  <c r="V4" i="65"/>
  <c r="C21" i="65" a="1"/>
  <c r="C21" i="65" s="1"/>
  <c r="K21" i="65" s="1"/>
  <c r="T21" i="65" s="1"/>
  <c r="D21" i="65" a="1"/>
  <c r="D21" i="65" s="1"/>
  <c r="L21" i="65" s="1"/>
  <c r="U21" i="65" s="1"/>
  <c r="E21" i="65" a="1"/>
  <c r="E21" i="65" s="1"/>
  <c r="M21" i="65" s="1"/>
  <c r="V21" i="65" s="1"/>
  <c r="B116" i="51"/>
  <c r="O4" i="65" l="1"/>
  <c r="W4" i="65"/>
  <c r="C22" i="65" a="1"/>
  <c r="C22" i="65" s="1"/>
  <c r="K22" i="65" s="1"/>
  <c r="T22" i="65" s="1"/>
  <c r="D22" i="65" a="1"/>
  <c r="D22" i="65" s="1"/>
  <c r="L22" i="65" s="1"/>
  <c r="U22" i="65" s="1"/>
  <c r="E22" i="65" a="1"/>
  <c r="E22" i="65" s="1"/>
  <c r="M22" i="65" s="1"/>
  <c r="V22" i="65" s="1"/>
  <c r="B117" i="51"/>
  <c r="P4" i="65" l="1"/>
  <c r="X4" i="65"/>
  <c r="C23" i="65" a="1"/>
  <c r="C23" i="65" s="1"/>
  <c r="K23" i="65" s="1"/>
  <c r="T23" i="65" s="1"/>
  <c r="D23" i="65" a="1"/>
  <c r="D23" i="65" s="1"/>
  <c r="L23" i="65" s="1"/>
  <c r="U23" i="65" s="1"/>
  <c r="E23" i="65" a="1"/>
  <c r="E23" i="65" s="1"/>
  <c r="M23" i="65" s="1"/>
  <c r="V23" i="65" s="1"/>
  <c r="B118" i="51"/>
  <c r="Q4" i="65" l="1"/>
  <c r="Z4" i="65" s="1"/>
  <c r="Y4" i="65"/>
  <c r="C24" i="65" a="1"/>
  <c r="C24" i="65" s="1"/>
  <c r="K24" i="65" s="1"/>
  <c r="T24" i="65" s="1"/>
  <c r="E24" i="65" a="1"/>
  <c r="E24" i="65" s="1"/>
  <c r="M24" i="65" s="1"/>
  <c r="V24" i="65" s="1"/>
  <c r="D24" i="65" a="1"/>
  <c r="D24" i="65" s="1"/>
  <c r="L24" i="65" s="1"/>
  <c r="U24" i="65" s="1"/>
  <c r="B119" i="51"/>
  <c r="E25" i="65" l="1" a="1"/>
  <c r="E25" i="65" s="1"/>
  <c r="M25" i="65" s="1"/>
  <c r="V25" i="65" s="1"/>
  <c r="C25" i="65" a="1"/>
  <c r="C25" i="65" s="1"/>
  <c r="K25" i="65" s="1"/>
  <c r="T25" i="65" s="1"/>
  <c r="D25" i="65" a="1"/>
  <c r="D25" i="65" s="1"/>
  <c r="L25" i="65" s="1"/>
  <c r="U25" i="65" s="1"/>
  <c r="B120" i="51"/>
  <c r="C26" i="65" l="1" a="1"/>
  <c r="C26" i="65" s="1"/>
  <c r="K26" i="65" s="1"/>
  <c r="T26" i="65" s="1"/>
  <c r="D26" i="65" a="1"/>
  <c r="D26" i="65" s="1"/>
  <c r="L26" i="65" s="1"/>
  <c r="U26" i="65" s="1"/>
  <c r="E26" i="65" a="1"/>
  <c r="E26" i="65" s="1"/>
  <c r="M26" i="65" s="1"/>
  <c r="V26" i="65" s="1"/>
  <c r="B121" i="51"/>
  <c r="D27" i="65" l="1" a="1"/>
  <c r="D27" i="65" s="1"/>
  <c r="L27" i="65" s="1"/>
  <c r="U27" i="65" s="1"/>
  <c r="C27" i="65" a="1"/>
  <c r="C27" i="65" s="1"/>
  <c r="K27" i="65" s="1"/>
  <c r="T27" i="65" s="1"/>
  <c r="E27" i="65" a="1"/>
  <c r="E27" i="65" s="1"/>
  <c r="M27" i="65" s="1"/>
  <c r="V27" i="65" s="1"/>
  <c r="B122" i="51"/>
  <c r="C28" i="65" l="1" a="1"/>
  <c r="C28" i="65" s="1"/>
  <c r="K28" i="65" s="1"/>
  <c r="T28" i="65" s="1"/>
  <c r="D28" i="65" a="1"/>
  <c r="D28" i="65" s="1"/>
  <c r="L28" i="65" s="1"/>
  <c r="U28" i="65" s="1"/>
  <c r="E28" i="65" a="1"/>
  <c r="E28" i="65" s="1"/>
  <c r="M28" i="65" s="1"/>
  <c r="V28" i="65" s="1"/>
  <c r="B123" i="51"/>
  <c r="C29" i="65" l="1" a="1"/>
  <c r="C29" i="65" s="1"/>
  <c r="K29" i="65" s="1"/>
  <c r="T29" i="65" s="1"/>
  <c r="E29" i="65" a="1"/>
  <c r="E29" i="65" s="1"/>
  <c r="M29" i="65" s="1"/>
  <c r="V29" i="65" s="1"/>
  <c r="D29" i="65" a="1"/>
  <c r="D29" i="65" s="1"/>
  <c r="L29" i="65" s="1"/>
  <c r="U29" i="65" s="1"/>
  <c r="B124" i="51"/>
  <c r="C30" i="65" l="1" a="1"/>
  <c r="C30" i="65" s="1"/>
  <c r="K30" i="65" s="1"/>
  <c r="T30" i="65" s="1"/>
  <c r="E30" i="65" a="1"/>
  <c r="E30" i="65" s="1"/>
  <c r="M30" i="65" s="1"/>
  <c r="V30" i="65" s="1"/>
  <c r="D30" i="65" a="1"/>
  <c r="D30" i="65" s="1"/>
  <c r="L30" i="65" s="1"/>
  <c r="U30" i="65" s="1"/>
  <c r="B125" i="51"/>
  <c r="C31" i="65" l="1" a="1"/>
  <c r="C31" i="65" s="1"/>
  <c r="K31" i="65" s="1"/>
  <c r="T31" i="65" s="1"/>
  <c r="E31" i="65" a="1"/>
  <c r="E31" i="65" s="1"/>
  <c r="M31" i="65" s="1"/>
  <c r="V31" i="65" s="1"/>
  <c r="D31" i="65" a="1"/>
  <c r="D31" i="65" s="1"/>
  <c r="L31" i="65" s="1"/>
  <c r="U31" i="65" s="1"/>
  <c r="B126" i="51"/>
  <c r="D32" i="65" l="1" a="1"/>
  <c r="D32" i="65" s="1"/>
  <c r="L32" i="65" s="1"/>
  <c r="U32" i="65" s="1"/>
  <c r="E32" i="65" a="1"/>
  <c r="E32" i="65" s="1"/>
  <c r="M32" i="65" s="1"/>
  <c r="V32" i="65" s="1"/>
  <c r="C32" i="65" a="1"/>
  <c r="C32" i="65" s="1"/>
  <c r="K32" i="65" s="1"/>
  <c r="T32" i="65" s="1"/>
  <c r="B127" i="51"/>
  <c r="E33" i="65" l="1" a="1"/>
  <c r="E33" i="65" s="1"/>
  <c r="M33" i="65" s="1"/>
  <c r="V33" i="65" s="1"/>
  <c r="C33" i="65" a="1"/>
  <c r="C33" i="65" s="1"/>
  <c r="K33" i="65" s="1"/>
  <c r="T33" i="65" s="1"/>
  <c r="D33" i="65" a="1"/>
  <c r="D33" i="65" s="1"/>
  <c r="L33" i="65" s="1"/>
  <c r="U33" i="65" s="1"/>
  <c r="B128" i="51"/>
  <c r="C34" i="65" l="1" a="1"/>
  <c r="C34" i="65" s="1"/>
  <c r="K34" i="65" s="1"/>
  <c r="T34" i="65" s="1"/>
  <c r="D34" i="65" a="1"/>
  <c r="D34" i="65" s="1"/>
  <c r="L34" i="65" s="1"/>
  <c r="U34" i="65" s="1"/>
  <c r="E34" i="65" a="1"/>
  <c r="E34" i="65" s="1"/>
  <c r="M34" i="65" s="1"/>
  <c r="V34" i="65" s="1"/>
  <c r="B129" i="51"/>
  <c r="C35" i="65" l="1" a="1"/>
  <c r="C35" i="65" s="1"/>
  <c r="K35" i="65" s="1"/>
  <c r="T35" i="65" s="1"/>
  <c r="E35" i="65" a="1"/>
  <c r="E35" i="65" s="1"/>
  <c r="M35" i="65" s="1"/>
  <c r="V35" i="65" s="1"/>
  <c r="D35" i="65" a="1"/>
  <c r="D35" i="65" s="1"/>
  <c r="L35" i="65" s="1"/>
  <c r="U35" i="65" s="1"/>
  <c r="B130" i="51"/>
  <c r="C36" i="65" l="1" a="1"/>
  <c r="C36" i="65" s="1"/>
  <c r="K36" i="65" s="1"/>
  <c r="T36" i="65" s="1"/>
  <c r="E36" i="65" a="1"/>
  <c r="E36" i="65" s="1"/>
  <c r="M36" i="65" s="1"/>
  <c r="V36" i="65" s="1"/>
  <c r="D36" i="65" a="1"/>
  <c r="D36" i="65" s="1"/>
  <c r="L36" i="65" s="1"/>
  <c r="U36" i="65" s="1"/>
  <c r="EL1" i="1"/>
  <c r="BO1" i="1"/>
  <c r="BP1" i="1"/>
  <c r="BQ1" i="1"/>
  <c r="BR1" i="1"/>
  <c r="BS1" i="1"/>
  <c r="BT1" i="1"/>
  <c r="BU1" i="1"/>
  <c r="BV1" i="1"/>
  <c r="BW1" i="1"/>
  <c r="BX1" i="1"/>
  <c r="BY1" i="1"/>
  <c r="BZ1" i="1"/>
  <c r="CA1" i="1"/>
  <c r="CB1" i="1"/>
  <c r="CC1" i="1"/>
  <c r="CD1" i="1"/>
  <c r="CE1" i="1"/>
  <c r="CF1" i="1"/>
  <c r="CG1" i="1"/>
  <c r="CH1" i="1"/>
  <c r="CI1" i="1"/>
  <c r="CJ1" i="1"/>
  <c r="CK1" i="1"/>
  <c r="CL1" i="1"/>
  <c r="CM1" i="1"/>
  <c r="CN1" i="1"/>
  <c r="CO1" i="1"/>
  <c r="CP1" i="1"/>
  <c r="CQ1" i="1"/>
  <c r="CR1" i="1"/>
  <c r="CS1" i="1"/>
  <c r="CT1" i="1"/>
  <c r="CU1" i="1"/>
  <c r="CV1" i="1"/>
  <c r="CW1" i="1"/>
  <c r="CX1" i="1"/>
  <c r="CY1" i="1"/>
  <c r="CZ1" i="1"/>
  <c r="DA1" i="1"/>
  <c r="DB1" i="1"/>
  <c r="DC1" i="1"/>
  <c r="DD1" i="1"/>
  <c r="DE1" i="1"/>
  <c r="DF1" i="1"/>
  <c r="DG1" i="1"/>
  <c r="DH1" i="1"/>
  <c r="DI1" i="1"/>
  <c r="DJ1" i="1"/>
  <c r="DK1" i="1"/>
  <c r="DL1" i="1"/>
  <c r="DM1" i="1"/>
  <c r="DN1" i="1"/>
  <c r="DO1" i="1"/>
  <c r="DP1" i="1"/>
  <c r="DQ1" i="1"/>
  <c r="DR1" i="1"/>
  <c r="DS1" i="1"/>
  <c r="DT1" i="1"/>
  <c r="DU1" i="1"/>
  <c r="DV1" i="1"/>
  <c r="DW1" i="1"/>
  <c r="DX1" i="1"/>
  <c r="DY1" i="1"/>
  <c r="C37" i="65" l="1" a="1"/>
  <c r="C37" i="65" s="1"/>
  <c r="K37" i="65" s="1"/>
  <c r="T37" i="65" s="1"/>
  <c r="E37" i="65" a="1"/>
  <c r="E37" i="65" s="1"/>
  <c r="M37" i="65" s="1"/>
  <c r="V37" i="65" s="1"/>
  <c r="D37" i="65" a="1"/>
  <c r="D37" i="65" s="1"/>
  <c r="L37" i="65" s="1"/>
  <c r="U37" i="65" s="1"/>
  <c r="BN1" i="1"/>
  <c r="BM1" i="1"/>
  <c r="BL1" i="1"/>
  <c r="BK1" i="1"/>
  <c r="BJ1" i="1"/>
  <c r="BI1" i="1"/>
  <c r="BH1" i="1"/>
  <c r="BG1" i="1"/>
  <c r="BF1" i="1"/>
  <c r="BE1" i="1"/>
  <c r="BD1" i="1"/>
  <c r="BC1" i="1"/>
  <c r="AM37" i="26" l="1"/>
  <c r="AM36" i="26"/>
  <c r="AM35" i="26"/>
  <c r="AM34" i="26"/>
  <c r="AM33" i="26"/>
  <c r="AM32" i="26"/>
  <c r="AM31" i="26"/>
  <c r="AM30" i="26"/>
  <c r="AM29" i="26"/>
  <c r="AM28" i="26"/>
  <c r="AM27" i="26"/>
  <c r="AM26" i="26"/>
  <c r="AM25" i="26"/>
  <c r="AM24" i="26"/>
  <c r="AM23" i="26"/>
  <c r="AM22" i="26"/>
  <c r="AM21" i="26"/>
  <c r="AM20" i="26"/>
  <c r="AM19" i="26"/>
  <c r="AM18" i="26"/>
  <c r="AM17" i="26"/>
  <c r="AM16" i="26"/>
  <c r="AM15" i="26"/>
  <c r="AM14" i="26"/>
  <c r="AM13" i="26"/>
  <c r="AM12" i="26"/>
  <c r="AM11" i="26"/>
  <c r="AM10" i="26"/>
  <c r="AM9" i="26"/>
  <c r="AM8" i="26"/>
  <c r="AL37" i="26"/>
  <c r="AL36" i="26"/>
  <c r="AL35" i="26"/>
  <c r="AL34" i="26"/>
  <c r="AL33" i="26"/>
  <c r="AL32" i="26"/>
  <c r="AL31" i="26"/>
  <c r="AL30" i="26"/>
  <c r="AL29" i="26"/>
  <c r="AL28" i="26"/>
  <c r="AL27" i="26"/>
  <c r="AL26" i="26"/>
  <c r="AL25" i="26"/>
  <c r="AL24" i="26"/>
  <c r="AL23" i="26"/>
  <c r="AL22" i="26"/>
  <c r="AL21" i="26"/>
  <c r="AL20" i="26"/>
  <c r="AL19" i="26"/>
  <c r="AL18" i="26"/>
  <c r="AL17" i="26"/>
  <c r="AL16" i="26"/>
  <c r="AL15" i="26"/>
  <c r="AL14" i="26"/>
  <c r="AL13" i="26"/>
  <c r="AL12" i="26"/>
  <c r="AL11" i="26"/>
  <c r="AL10" i="26"/>
  <c r="AL9" i="26"/>
  <c r="AL8" i="26"/>
  <c r="AK9" i="26"/>
  <c r="AK10" i="26"/>
  <c r="AK11" i="26"/>
  <c r="AK12" i="26"/>
  <c r="AK13" i="26"/>
  <c r="AK14" i="26"/>
  <c r="AK15" i="26"/>
  <c r="AK16" i="26"/>
  <c r="AK17" i="26"/>
  <c r="AK18" i="26"/>
  <c r="AK19" i="26"/>
  <c r="AK20" i="26"/>
  <c r="AK21" i="26"/>
  <c r="AK22" i="26"/>
  <c r="AK23" i="26"/>
  <c r="AK24" i="26"/>
  <c r="AK25" i="26"/>
  <c r="AK26" i="26"/>
  <c r="AK27" i="26"/>
  <c r="AK28" i="26"/>
  <c r="AK29" i="26"/>
  <c r="AK30" i="26"/>
  <c r="AK31" i="26"/>
  <c r="AK32" i="26"/>
  <c r="AK33" i="26"/>
  <c r="AK34" i="26"/>
  <c r="AK35" i="26"/>
  <c r="AK36" i="26"/>
  <c r="AK37" i="26"/>
  <c r="AK8" i="26"/>
  <c r="AJ9" i="26"/>
  <c r="AJ10" i="26"/>
  <c r="AJ11" i="26"/>
  <c r="AJ12" i="26"/>
  <c r="AJ13" i="26"/>
  <c r="AJ14" i="26"/>
  <c r="AJ15" i="26"/>
  <c r="AJ16" i="26"/>
  <c r="AJ17" i="26"/>
  <c r="AJ18" i="26"/>
  <c r="AJ19" i="26"/>
  <c r="AJ20" i="26"/>
  <c r="AJ21" i="26"/>
  <c r="AJ22" i="26"/>
  <c r="AJ23" i="26"/>
  <c r="AJ24" i="26"/>
  <c r="AJ25" i="26"/>
  <c r="AJ26" i="26"/>
  <c r="AJ27" i="26"/>
  <c r="AJ28" i="26"/>
  <c r="AJ29" i="26"/>
  <c r="AJ30" i="26"/>
  <c r="AJ31" i="26"/>
  <c r="AJ32" i="26"/>
  <c r="AJ33" i="26"/>
  <c r="AJ34" i="26"/>
  <c r="AJ35" i="26"/>
  <c r="AJ36" i="26"/>
  <c r="AJ37" i="26"/>
  <c r="AJ8" i="26"/>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D13" i="59"/>
  <c r="D12" i="59"/>
  <c r="D11" i="59"/>
  <c r="D10" i="59"/>
  <c r="B10" i="59"/>
  <c r="B11" i="59" s="1"/>
  <c r="B12" i="59" s="1"/>
  <c r="B13" i="59" s="1"/>
  <c r="B14" i="59" s="1"/>
  <c r="B15" i="59" s="1"/>
  <c r="B16" i="59" s="1"/>
  <c r="B17" i="59" s="1"/>
  <c r="B18" i="59" s="1"/>
  <c r="D9" i="59"/>
  <c r="D7" i="59"/>
  <c r="D6" i="59"/>
  <c r="C8" i="65" l="1" a="1"/>
  <c r="C8" i="65" s="1"/>
  <c r="K8" i="65" s="1"/>
  <c r="T8" i="65" s="1"/>
  <c r="C10" i="65" a="1"/>
  <c r="C10" i="65" s="1"/>
  <c r="K10" i="65" s="1"/>
  <c r="T10" i="65" s="1"/>
  <c r="D12" i="65" a="1"/>
  <c r="D12" i="65" s="1"/>
  <c r="L12" i="65" s="1"/>
  <c r="D14" i="65" a="1"/>
  <c r="D14" i="65" s="1"/>
  <c r="L14" i="65" s="1"/>
  <c r="D10" i="65" a="1"/>
  <c r="D10" i="65" s="1"/>
  <c r="L10" i="65" s="1"/>
  <c r="D6" i="65" a="1"/>
  <c r="D6" i="65" s="1"/>
  <c r="L6" i="65" s="1"/>
  <c r="E10" i="65" a="1"/>
  <c r="E10" i="65" s="1"/>
  <c r="M10" i="65" s="1"/>
  <c r="V10" i="65" s="1"/>
  <c r="E12" i="65" a="1"/>
  <c r="E12" i="65" s="1"/>
  <c r="M12" i="65" s="1"/>
  <c r="V12" i="65" s="1"/>
  <c r="C15" i="65" a="1"/>
  <c r="C15" i="65" s="1"/>
  <c r="K15" i="65" s="1"/>
  <c r="T15" i="65" s="1"/>
  <c r="E7" i="65" a="1"/>
  <c r="E7" i="65" s="1"/>
  <c r="M7" i="65" s="1"/>
  <c r="D8" i="65" a="1"/>
  <c r="D8" i="65" s="1"/>
  <c r="L8" i="65" s="1"/>
  <c r="E6" i="65" a="1"/>
  <c r="E6" i="65" s="1"/>
  <c r="M6" i="65" s="1"/>
  <c r="E8" i="65" a="1"/>
  <c r="E8" i="65" s="1"/>
  <c r="M8" i="65" s="1"/>
  <c r="C11" i="65" a="1"/>
  <c r="C11" i="65" s="1"/>
  <c r="K11" i="65" s="1"/>
  <c r="T11" i="65" s="1"/>
  <c r="C13" i="65" a="1"/>
  <c r="C13" i="65" s="1"/>
  <c r="K13" i="65" s="1"/>
  <c r="T13" i="65" s="1"/>
  <c r="C12" i="65" a="1"/>
  <c r="C12" i="65" s="1"/>
  <c r="K12" i="65" s="1"/>
  <c r="T12" i="65" s="1"/>
  <c r="E16" i="65" a="1"/>
  <c r="E16" i="65" s="1"/>
  <c r="M16" i="65" s="1"/>
  <c r="V16" i="65" s="1"/>
  <c r="C7" i="65" a="1"/>
  <c r="C7" i="65" s="1"/>
  <c r="K7" i="65" s="1"/>
  <c r="T7" i="65" s="1"/>
  <c r="C9" i="65" a="1"/>
  <c r="C9" i="65" s="1"/>
  <c r="K9" i="65" s="1"/>
  <c r="T9" i="65" s="1"/>
  <c r="D13" i="65" a="1"/>
  <c r="D13" i="65" s="1"/>
  <c r="L13" i="65" s="1"/>
  <c r="D15" i="65" a="1"/>
  <c r="D15" i="65" s="1"/>
  <c r="L15" i="65" s="1"/>
  <c r="U15" i="65" s="1"/>
  <c r="E14" i="65" a="1"/>
  <c r="E14" i="65" s="1"/>
  <c r="M14" i="65" s="1"/>
  <c r="V14" i="65" s="1"/>
  <c r="D9" i="65" a="1"/>
  <c r="D9" i="65" s="1"/>
  <c r="L9" i="65" s="1"/>
  <c r="D11" i="65" a="1"/>
  <c r="D11" i="65" s="1"/>
  <c r="L11" i="65" s="1"/>
  <c r="E13" i="65" a="1"/>
  <c r="E13" i="65" s="1"/>
  <c r="M13" i="65" s="1"/>
  <c r="V13" i="65" s="1"/>
  <c r="E15" i="65" a="1"/>
  <c r="E15" i="65" s="1"/>
  <c r="M15" i="65" s="1"/>
  <c r="V15" i="65" s="1"/>
  <c r="D16" i="65" a="1"/>
  <c r="D16" i="65" s="1"/>
  <c r="L16" i="65" s="1"/>
  <c r="U16" i="65" s="1"/>
  <c r="C6" i="65" a="1"/>
  <c r="C6" i="65" s="1"/>
  <c r="K6" i="65" s="1"/>
  <c r="T6" i="65" s="1"/>
  <c r="D7" i="65" a="1"/>
  <c r="D7" i="65" s="1"/>
  <c r="L7" i="65" s="1"/>
  <c r="E9" i="65" a="1"/>
  <c r="E9" i="65" s="1"/>
  <c r="M9" i="65" s="1"/>
  <c r="E11" i="65" a="1"/>
  <c r="E11" i="65" s="1"/>
  <c r="M11" i="65" s="1"/>
  <c r="V11" i="65" s="1"/>
  <c r="C16" i="65" a="1"/>
  <c r="C16" i="65" s="1"/>
  <c r="K16" i="65" s="1"/>
  <c r="T16" i="65" s="1"/>
  <c r="C14" i="65" a="1"/>
  <c r="C14" i="65" s="1"/>
  <c r="K14" i="65" s="1"/>
  <c r="T14" i="65" s="1"/>
  <c r="D13" i="16"/>
  <c r="D5" i="65" l="1" a="1"/>
  <c r="D5" i="65" s="1"/>
  <c r="L5" i="65" s="1"/>
  <c r="E5" i="65" a="1"/>
  <c r="E5" i="65" s="1"/>
  <c r="M5" i="65" s="1"/>
  <c r="C5" i="65" a="1"/>
  <c r="C5" i="65" s="1"/>
  <c r="K5" i="65" s="1"/>
  <c r="H15" i="47"/>
  <c r="H14" i="47"/>
  <c r="H13" i="47"/>
  <c r="H12" i="47"/>
  <c r="H11" i="47"/>
  <c r="H10" i="47"/>
  <c r="H9" i="47"/>
  <c r="H8" i="47"/>
  <c r="H7" i="47"/>
  <c r="H6" i="47"/>
  <c r="M3" i="65" l="1"/>
  <c r="L3" i="65"/>
  <c r="V9" i="65" s="1"/>
  <c r="K3" i="65"/>
  <c r="T5" i="65"/>
  <c r="AP6" i="1"/>
  <c r="AQ6" i="1"/>
  <c r="AR6" i="1"/>
  <c r="AS6" i="1"/>
  <c r="AT6" i="1"/>
  <c r="AU6" i="1"/>
  <c r="AV6" i="1"/>
  <c r="AW6" i="1"/>
  <c r="AX6" i="1"/>
  <c r="AY6" i="1"/>
  <c r="AZ6" i="1"/>
  <c r="AO6" i="1"/>
  <c r="F7" i="47"/>
  <c r="G7" i="47"/>
  <c r="I7" i="47"/>
  <c r="J7" i="47"/>
  <c r="K7" i="47"/>
  <c r="L7" i="47"/>
  <c r="M7" i="47"/>
  <c r="N7" i="47"/>
  <c r="F8" i="47"/>
  <c r="G8" i="47"/>
  <c r="I8" i="47"/>
  <c r="J8" i="47"/>
  <c r="K8" i="47"/>
  <c r="L8" i="47"/>
  <c r="M8" i="47"/>
  <c r="N8" i="47"/>
  <c r="F9" i="47"/>
  <c r="G9" i="47"/>
  <c r="I9" i="47"/>
  <c r="J9" i="47"/>
  <c r="K9" i="47"/>
  <c r="L9" i="47"/>
  <c r="M9" i="47"/>
  <c r="N9" i="47"/>
  <c r="F10" i="47"/>
  <c r="G10" i="47"/>
  <c r="I10" i="47"/>
  <c r="J10" i="47"/>
  <c r="K10" i="47"/>
  <c r="L10" i="47"/>
  <c r="M10" i="47"/>
  <c r="N10" i="47"/>
  <c r="F11" i="47"/>
  <c r="G11" i="47"/>
  <c r="I11" i="47"/>
  <c r="J11" i="47"/>
  <c r="K11" i="47"/>
  <c r="L11" i="47"/>
  <c r="M11" i="47"/>
  <c r="N11" i="47"/>
  <c r="F12" i="47"/>
  <c r="G12" i="47"/>
  <c r="I12" i="47"/>
  <c r="J12" i="47"/>
  <c r="K12" i="47"/>
  <c r="L12" i="47"/>
  <c r="M12" i="47"/>
  <c r="N12" i="47"/>
  <c r="F13" i="47"/>
  <c r="G13" i="47"/>
  <c r="I13" i="47"/>
  <c r="J13" i="47"/>
  <c r="K13" i="47"/>
  <c r="L13" i="47"/>
  <c r="M13" i="47"/>
  <c r="N13" i="47"/>
  <c r="F14" i="47"/>
  <c r="G14" i="47"/>
  <c r="I14" i="47"/>
  <c r="J14" i="47"/>
  <c r="K14" i="47"/>
  <c r="L14" i="47"/>
  <c r="M14" i="47"/>
  <c r="N14" i="47"/>
  <c r="F15" i="47"/>
  <c r="G15" i="47"/>
  <c r="I15" i="47"/>
  <c r="J15" i="47"/>
  <c r="K15" i="47"/>
  <c r="L15" i="47"/>
  <c r="M15" i="47"/>
  <c r="N15" i="47"/>
  <c r="N6" i="47"/>
  <c r="M6" i="47"/>
  <c r="L6" i="47"/>
  <c r="K6" i="47"/>
  <c r="J6" i="47"/>
  <c r="I6" i="47"/>
  <c r="G6" i="47"/>
  <c r="F6" i="47"/>
  <c r="C15" i="47"/>
  <c r="C14" i="47"/>
  <c r="C13" i="47"/>
  <c r="C12" i="47"/>
  <c r="C11" i="47"/>
  <c r="C10" i="47"/>
  <c r="C8" i="47"/>
  <c r="C11" i="59" s="1"/>
  <c r="C9" i="47"/>
  <c r="C12" i="59" s="1"/>
  <c r="C7" i="47"/>
  <c r="C10" i="59" s="1"/>
  <c r="C6" i="47"/>
  <c r="C9" i="59" s="1"/>
  <c r="B96" i="55"/>
  <c r="B33" i="55"/>
  <c r="B34" i="55" s="1"/>
  <c r="T3" i="65" l="1"/>
  <c r="T2" i="65" s="1"/>
  <c r="AD5" i="65" a="1"/>
  <c r="AD5" i="65" s="1"/>
  <c r="U11" i="65"/>
  <c r="U10" i="65"/>
  <c r="U13" i="65"/>
  <c r="V6" i="65"/>
  <c r="V8" i="65"/>
  <c r="U14" i="65"/>
  <c r="U9" i="65"/>
  <c r="U6" i="65"/>
  <c r="U7" i="65"/>
  <c r="V7" i="65"/>
  <c r="U8" i="65"/>
  <c r="U12" i="65"/>
  <c r="U5" i="65"/>
  <c r="V5" i="65"/>
  <c r="A10" i="59"/>
  <c r="A11" i="59"/>
  <c r="A12" i="59"/>
  <c r="C13" i="16"/>
  <c r="C13" i="59"/>
  <c r="A9" i="59"/>
  <c r="AR37" i="26"/>
  <c r="AS37" i="26" s="1"/>
  <c r="AR36" i="26"/>
  <c r="AS36" i="26" s="1"/>
  <c r="AR35" i="26"/>
  <c r="AS35" i="26" s="1"/>
  <c r="AR34" i="26"/>
  <c r="AS34" i="26" s="1"/>
  <c r="AR33" i="26"/>
  <c r="AS33" i="26" s="1"/>
  <c r="AR32" i="26"/>
  <c r="AS32" i="26" s="1"/>
  <c r="AR31" i="26"/>
  <c r="AS31" i="26" s="1"/>
  <c r="AR30" i="26"/>
  <c r="AS30" i="26" s="1"/>
  <c r="AR29" i="26"/>
  <c r="AS29" i="26" s="1"/>
  <c r="AR28" i="26"/>
  <c r="AS28" i="26" s="1"/>
  <c r="AR27" i="26"/>
  <c r="AS27" i="26" s="1"/>
  <c r="AR26" i="26"/>
  <c r="AS26" i="26" s="1"/>
  <c r="AR25" i="26"/>
  <c r="AS25" i="26" s="1"/>
  <c r="AR24" i="26"/>
  <c r="AS24" i="26" s="1"/>
  <c r="AR23" i="26"/>
  <c r="AS23" i="26" s="1"/>
  <c r="AR22" i="26"/>
  <c r="AS22" i="26" s="1"/>
  <c r="AR21" i="26"/>
  <c r="AS21" i="26" s="1"/>
  <c r="AR20" i="26"/>
  <c r="AS20" i="26" s="1"/>
  <c r="AR19" i="26"/>
  <c r="AS19" i="26" s="1"/>
  <c r="AR18" i="26"/>
  <c r="AS18" i="26" s="1"/>
  <c r="AR17" i="26"/>
  <c r="AS17" i="26" s="1"/>
  <c r="AR16" i="26"/>
  <c r="AS16" i="26" s="1"/>
  <c r="AR15" i="26"/>
  <c r="AS15" i="26" s="1"/>
  <c r="AR14" i="26"/>
  <c r="AS14" i="26" s="1"/>
  <c r="AR13" i="26"/>
  <c r="AS13" i="26" s="1"/>
  <c r="AR12" i="26"/>
  <c r="AS12" i="26" s="1"/>
  <c r="AR11" i="26"/>
  <c r="AS11" i="26" s="1"/>
  <c r="AR10" i="26"/>
  <c r="AS10" i="26" s="1"/>
  <c r="AR9" i="26"/>
  <c r="AS9" i="26" s="1"/>
  <c r="AR8" i="26"/>
  <c r="AS8" i="26" s="1"/>
  <c r="V3" i="65" l="1"/>
  <c r="V2" i="65" s="1"/>
  <c r="U3" i="65"/>
  <c r="U2" i="65" s="1"/>
  <c r="A13" i="59"/>
  <c r="AT36" i="26"/>
  <c r="AT35" i="26"/>
  <c r="AT37" i="26"/>
  <c r="AT30" i="26"/>
  <c r="AT12" i="26"/>
  <c r="AT21" i="26"/>
  <c r="AT22" i="26"/>
  <c r="AT24" i="26"/>
  <c r="AT8" i="26"/>
  <c r="AT9" i="26"/>
  <c r="AT10" i="26"/>
  <c r="AT20" i="26"/>
  <c r="AT13" i="26"/>
  <c r="AT25" i="26"/>
  <c r="AT14" i="26"/>
  <c r="AT28" i="26"/>
  <c r="AT16" i="26"/>
  <c r="AT29" i="26"/>
  <c r="AT17" i="26"/>
  <c r="AT15" i="26"/>
  <c r="AT23" i="26"/>
  <c r="AT31" i="26"/>
  <c r="AT32" i="26"/>
  <c r="AT33" i="26"/>
  <c r="AT26" i="26"/>
  <c r="AT34" i="26"/>
  <c r="AT18" i="26"/>
  <c r="AT11" i="26"/>
  <c r="AT19" i="26"/>
  <c r="AT27" i="26"/>
  <c r="B55" i="51"/>
  <c r="B9" i="51"/>
  <c r="B9" i="45"/>
  <c r="U7" i="9"/>
  <c r="U8" i="9" s="1"/>
  <c r="U9" i="9" s="1"/>
  <c r="U10" i="9" s="1"/>
  <c r="U11" i="9" s="1"/>
  <c r="U12" i="9" s="1"/>
  <c r="U13" i="9" s="1"/>
  <c r="U14" i="9" s="1"/>
  <c r="U15" i="9" s="1"/>
  <c r="U16" i="9" s="1"/>
  <c r="U17" i="9" s="1"/>
  <c r="U18" i="9" s="1"/>
  <c r="U19" i="9" s="1"/>
  <c r="U20" i="9" s="1"/>
  <c r="U21" i="9" s="1"/>
  <c r="U22" i="9" s="1"/>
  <c r="U23" i="9" s="1"/>
  <c r="U24" i="9" s="1"/>
  <c r="U25" i="9" s="1"/>
  <c r="U26" i="9" s="1"/>
  <c r="U27" i="9" s="1"/>
  <c r="U28" i="9" s="1"/>
  <c r="U29" i="9" s="1"/>
  <c r="U30" i="9" s="1"/>
  <c r="U31" i="9" s="1"/>
  <c r="U32" i="9" s="1"/>
  <c r="U33" i="9" s="1"/>
  <c r="U34" i="9" s="1"/>
  <c r="U35" i="9" s="1"/>
  <c r="AG9" i="5"/>
  <c r="AG10" i="5" s="1"/>
  <c r="B56" i="51" l="1"/>
  <c r="B57" i="51" s="1"/>
  <c r="AH9" i="5"/>
  <c r="AG11" i="5"/>
  <c r="AH11" i="5" s="1"/>
  <c r="AH10" i="5"/>
  <c r="B10" i="51"/>
  <c r="B10" i="45"/>
  <c r="AG12" i="5" l="1"/>
  <c r="AG13" i="5" s="1"/>
  <c r="AG14" i="5" s="1"/>
  <c r="AG15" i="5" s="1"/>
  <c r="B11" i="51"/>
  <c r="B58" i="51"/>
  <c r="B11" i="45"/>
  <c r="A10" i="47"/>
  <c r="A11" i="47"/>
  <c r="A12" i="47"/>
  <c r="A13" i="47"/>
  <c r="A14" i="47"/>
  <c r="A15" i="47"/>
  <c r="D10" i="16"/>
  <c r="D11" i="16"/>
  <c r="D12" i="16"/>
  <c r="D9"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E7" i="47"/>
  <c r="E8" i="47"/>
  <c r="E9" i="47"/>
  <c r="E10" i="47"/>
  <c r="E11" i="47"/>
  <c r="E12" i="47"/>
  <c r="E13" i="47"/>
  <c r="E14" i="47"/>
  <c r="E15" i="47"/>
  <c r="E6" i="47"/>
  <c r="B7" i="47"/>
  <c r="B8" i="47" s="1"/>
  <c r="B9" i="47" s="1"/>
  <c r="B10" i="47" s="1"/>
  <c r="B11" i="47" s="1"/>
  <c r="B12" i="47" s="1"/>
  <c r="B13" i="47" s="1"/>
  <c r="B14" i="47" s="1"/>
  <c r="B15" i="47" s="1"/>
  <c r="AF5" i="65" l="1"/>
  <c r="AG5" i="65" s="1"/>
  <c r="AH14" i="5"/>
  <c r="AH13" i="5"/>
  <c r="AH12" i="5"/>
  <c r="B12" i="51"/>
  <c r="B59" i="51"/>
  <c r="B12" i="45"/>
  <c r="AG16" i="5"/>
  <c r="AH15" i="5"/>
  <c r="A13" i="16"/>
  <c r="A14" i="16"/>
  <c r="A16" i="16"/>
  <c r="A15" i="16"/>
  <c r="A17" i="16"/>
  <c r="A18" i="16"/>
  <c r="C9" i="26"/>
  <c r="AL6" i="9"/>
  <c r="AL7" i="9" s="1"/>
  <c r="AL8" i="9" s="1"/>
  <c r="B60" i="51" l="1"/>
  <c r="B13" i="51"/>
  <c r="B13" i="45"/>
  <c r="C10" i="26"/>
  <c r="AH16" i="5"/>
  <c r="AG17" i="5"/>
  <c r="AM7" i="9"/>
  <c r="AM6" i="9"/>
  <c r="AM8" i="9"/>
  <c r="AL9" i="9"/>
  <c r="D3" i="9"/>
  <c r="B14" i="51" l="1"/>
  <c r="B61" i="51"/>
  <c r="B14" i="45"/>
  <c r="C11" i="26"/>
  <c r="AG18" i="5"/>
  <c r="AH17" i="5"/>
  <c r="AL10" i="9"/>
  <c r="AL11" i="9" s="1"/>
  <c r="AM9" i="9"/>
  <c r="B62" i="51" l="1"/>
  <c r="B15" i="51"/>
  <c r="B15" i="45"/>
  <c r="C12" i="26"/>
  <c r="AH18" i="5"/>
  <c r="AG19" i="5"/>
  <c r="AM10" i="9"/>
  <c r="AL12" i="9"/>
  <c r="AM11" i="9"/>
  <c r="B16" i="51" l="1"/>
  <c r="B63" i="51"/>
  <c r="B16" i="45"/>
  <c r="C13" i="26"/>
  <c r="AG20" i="5"/>
  <c r="AH19" i="5"/>
  <c r="AL13" i="9"/>
  <c r="AM12" i="9"/>
  <c r="B17" i="51" l="1"/>
  <c r="B64" i="51"/>
  <c r="B17" i="45"/>
  <c r="C14" i="26"/>
  <c r="AG21" i="5"/>
  <c r="AH20" i="5"/>
  <c r="AL14" i="9"/>
  <c r="AL15" i="9" s="1"/>
  <c r="AM13" i="9"/>
  <c r="B10" i="16"/>
  <c r="B11" i="16" s="1"/>
  <c r="B12" i="16" s="1"/>
  <c r="B13" i="16" s="1"/>
  <c r="B14" i="16" s="1"/>
  <c r="B15" i="16" s="1"/>
  <c r="B16" i="16" s="1"/>
  <c r="B17" i="16" s="1"/>
  <c r="B18" i="16" s="1"/>
  <c r="D7" i="16"/>
  <c r="D6" i="16"/>
  <c r="C7" i="9"/>
  <c r="B65" i="51" l="1"/>
  <c r="B18" i="51"/>
  <c r="B18" i="45"/>
  <c r="C15" i="26"/>
  <c r="AH21" i="5"/>
  <c r="AG22" i="5"/>
  <c r="AM14" i="9"/>
  <c r="AL16" i="9"/>
  <c r="AM15" i="9"/>
  <c r="D6" i="26"/>
  <c r="C5" i="45" s="1"/>
  <c r="C8" i="9"/>
  <c r="B19" i="51" l="1"/>
  <c r="B66" i="51"/>
  <c r="B19" i="45"/>
  <c r="C16" i="26"/>
  <c r="AG23" i="5"/>
  <c r="AH22" i="5"/>
  <c r="AL17" i="9"/>
  <c r="AM16" i="9"/>
  <c r="C9" i="9"/>
  <c r="B67" i="51" l="1"/>
  <c r="B20" i="51"/>
  <c r="B20" i="45"/>
  <c r="C17" i="26"/>
  <c r="AG24" i="5"/>
  <c r="AH23" i="5"/>
  <c r="AL18" i="9"/>
  <c r="AM17" i="9"/>
  <c r="C10" i="9"/>
  <c r="B21" i="51" l="1"/>
  <c r="B68" i="51"/>
  <c r="B21" i="45"/>
  <c r="C18" i="26"/>
  <c r="AH24" i="5"/>
  <c r="AG25" i="5"/>
  <c r="AL19" i="9"/>
  <c r="AM18" i="9"/>
  <c r="C11" i="9"/>
  <c r="B69" i="51" l="1"/>
  <c r="B22" i="51"/>
  <c r="B22" i="45"/>
  <c r="C19" i="26"/>
  <c r="AH25" i="5"/>
  <c r="AG26" i="5"/>
  <c r="AL20" i="9"/>
  <c r="AM19" i="9"/>
  <c r="C12" i="9"/>
  <c r="B23" i="51" l="1"/>
  <c r="B70" i="51"/>
  <c r="B23" i="45"/>
  <c r="C20" i="26"/>
  <c r="AG27" i="5"/>
  <c r="AH26" i="5"/>
  <c r="AL21" i="9"/>
  <c r="AM20" i="9"/>
  <c r="C13" i="9"/>
  <c r="C10" i="5"/>
  <c r="B8" i="3"/>
  <c r="B9" i="3" s="1"/>
  <c r="B10" i="3" s="1"/>
  <c r="B11" i="3" s="1"/>
  <c r="B12" i="3" s="1"/>
  <c r="B71" i="51" l="1"/>
  <c r="B24" i="51"/>
  <c r="B24" i="45"/>
  <c r="C21" i="26"/>
  <c r="AH27" i="5"/>
  <c r="AG28" i="5"/>
  <c r="AL22" i="9"/>
  <c r="AM21" i="9"/>
  <c r="C14" i="9"/>
  <c r="C11" i="5"/>
  <c r="AB7" i="1"/>
  <c r="AC7" i="1" s="1"/>
  <c r="AD7" i="1" s="1"/>
  <c r="AE7" i="1" s="1"/>
  <c r="AF7" i="1" s="1"/>
  <c r="AG7" i="1" s="1"/>
  <c r="AH7" i="1" s="1"/>
  <c r="AI7" i="1" s="1"/>
  <c r="AJ7" i="1" s="1"/>
  <c r="AK7" i="1" s="1"/>
  <c r="AL7" i="1"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N9" i="1"/>
  <c r="AN10" i="1" s="1"/>
  <c r="AN11" i="1" s="1"/>
  <c r="AN12" i="1" s="1"/>
  <c r="AN13" i="1" s="1"/>
  <c r="AN14" i="1" s="1"/>
  <c r="AN15" i="1" s="1"/>
  <c r="AN16" i="1" s="1"/>
  <c r="AN17" i="1" s="1"/>
  <c r="B25" i="51" l="1"/>
  <c r="B72" i="51"/>
  <c r="B25" i="45"/>
  <c r="C22" i="26"/>
  <c r="AG29" i="5"/>
  <c r="AH28" i="5"/>
  <c r="AN18" i="1"/>
  <c r="AN19" i="1" s="1"/>
  <c r="AN20" i="1" s="1"/>
  <c r="AN21" i="1" s="1"/>
  <c r="AN22" i="1" s="1"/>
  <c r="AN23" i="1" s="1"/>
  <c r="AN24" i="1" s="1"/>
  <c r="AN25" i="1" s="1"/>
  <c r="AN26" i="1" s="1"/>
  <c r="AN27" i="1" s="1"/>
  <c r="AN28" i="1" s="1"/>
  <c r="AN29" i="1" s="1"/>
  <c r="AN30" i="1" s="1"/>
  <c r="AN31" i="1" s="1"/>
  <c r="AN32" i="1" s="1"/>
  <c r="AN33" i="1" s="1"/>
  <c r="AN34" i="1" s="1"/>
  <c r="AN35" i="1" s="1"/>
  <c r="AN36" i="1" s="1"/>
  <c r="AL23" i="9"/>
  <c r="AM22" i="9"/>
  <c r="C15" i="9"/>
  <c r="C12" i="5"/>
  <c r="B26" i="51" l="1"/>
  <c r="B73" i="51"/>
  <c r="B26" i="45"/>
  <c r="D25" i="45"/>
  <c r="C25" i="45"/>
  <c r="C23" i="26"/>
  <c r="AH29" i="5"/>
  <c r="AG30" i="5"/>
  <c r="AL24" i="9"/>
  <c r="AM23" i="9"/>
  <c r="C16" i="9"/>
  <c r="C13" i="5"/>
  <c r="C71" i="51" l="1"/>
  <c r="C128" i="51"/>
  <c r="D71" i="51"/>
  <c r="D128" i="51"/>
  <c r="C25" i="51"/>
  <c r="D25" i="51"/>
  <c r="B27" i="51"/>
  <c r="B27" i="45"/>
  <c r="C26" i="45"/>
  <c r="D26" i="45"/>
  <c r="C24" i="26"/>
  <c r="AG31" i="5"/>
  <c r="AH30" i="5"/>
  <c r="AL25" i="9"/>
  <c r="AM24" i="9"/>
  <c r="C17" i="9"/>
  <c r="C14" i="5"/>
  <c r="D72" i="51" l="1"/>
  <c r="D129" i="51"/>
  <c r="C72" i="51"/>
  <c r="C129" i="51"/>
  <c r="D26" i="51"/>
  <c r="C26" i="51"/>
  <c r="B28" i="45"/>
  <c r="C27" i="45"/>
  <c r="D27" i="45"/>
  <c r="C25" i="26"/>
  <c r="AG32" i="5"/>
  <c r="AH31" i="5"/>
  <c r="C11" i="16"/>
  <c r="A8" i="47"/>
  <c r="AL26" i="9"/>
  <c r="AM25" i="9"/>
  <c r="C18" i="9"/>
  <c r="C15" i="5"/>
  <c r="D73" i="51" l="1"/>
  <c r="D130" i="51"/>
  <c r="C73" i="51"/>
  <c r="C130" i="51"/>
  <c r="C27" i="51"/>
  <c r="D27" i="51"/>
  <c r="B29" i="45"/>
  <c r="D28" i="45"/>
  <c r="C28" i="45"/>
  <c r="C26" i="26"/>
  <c r="AH32" i="5"/>
  <c r="AG33" i="5"/>
  <c r="A11" i="16"/>
  <c r="C9" i="16"/>
  <c r="A6" i="47"/>
  <c r="AL27" i="9"/>
  <c r="AM26" i="9"/>
  <c r="C19" i="9"/>
  <c r="C16" i="5"/>
  <c r="B30" i="45" l="1"/>
  <c r="C29" i="45"/>
  <c r="D29" i="45"/>
  <c r="C27" i="26"/>
  <c r="AG34" i="5"/>
  <c r="AH33" i="5"/>
  <c r="A9" i="16"/>
  <c r="AL28" i="9"/>
  <c r="AM27" i="9"/>
  <c r="C20" i="9"/>
  <c r="C17" i="5"/>
  <c r="B31" i="45" l="1"/>
  <c r="C30" i="45"/>
  <c r="D30" i="45"/>
  <c r="C28" i="26"/>
  <c r="AH34" i="5"/>
  <c r="AG35" i="5"/>
  <c r="AL29" i="9"/>
  <c r="AM28" i="9"/>
  <c r="C21" i="9"/>
  <c r="C18" i="5"/>
  <c r="B32" i="45" l="1"/>
  <c r="C31" i="45"/>
  <c r="D31" i="45"/>
  <c r="C29" i="26"/>
  <c r="AG36" i="5"/>
  <c r="AH35" i="5"/>
  <c r="AL30" i="9"/>
  <c r="AM29" i="9"/>
  <c r="C22" i="9"/>
  <c r="C19" i="5"/>
  <c r="C32" i="45" l="1"/>
  <c r="B33" i="45"/>
  <c r="D32" i="45"/>
  <c r="C30" i="26"/>
  <c r="AM30" i="9"/>
  <c r="AL31" i="9"/>
  <c r="AG37" i="5"/>
  <c r="AH36" i="5"/>
  <c r="C23" i="9"/>
  <c r="C20" i="5"/>
  <c r="AH37" i="5" l="1"/>
  <c r="AG38" i="5"/>
  <c r="AH38" i="5" s="1"/>
  <c r="B34" i="45"/>
  <c r="C33" i="45"/>
  <c r="D33" i="45"/>
  <c r="C31" i="26"/>
  <c r="AL32" i="9"/>
  <c r="AM31" i="9"/>
  <c r="C24" i="9"/>
  <c r="C21" i="5"/>
  <c r="W26" i="9" l="1"/>
  <c r="V34" i="9"/>
  <c r="W33" i="9"/>
  <c r="W32" i="9"/>
  <c r="V27" i="9"/>
  <c r="V33" i="9"/>
  <c r="W34" i="9"/>
  <c r="V31" i="9"/>
  <c r="W31" i="9"/>
  <c r="W24" i="9"/>
  <c r="W28" i="9"/>
  <c r="V25" i="9"/>
  <c r="W30" i="9"/>
  <c r="W27" i="9"/>
  <c r="V26" i="9"/>
  <c r="W35" i="9"/>
  <c r="V35" i="9"/>
  <c r="V24" i="9"/>
  <c r="V29" i="9"/>
  <c r="V30" i="9"/>
  <c r="W25" i="9"/>
  <c r="V32" i="9"/>
  <c r="V28" i="9"/>
  <c r="W29" i="9"/>
  <c r="B35" i="45"/>
  <c r="C34" i="45"/>
  <c r="D34" i="45"/>
  <c r="C32" i="26"/>
  <c r="AM32" i="9"/>
  <c r="AL33" i="9"/>
  <c r="C25" i="9"/>
  <c r="C22" i="5"/>
  <c r="AA24" i="9" l="1"/>
  <c r="AB24" i="9"/>
  <c r="AC24" i="9"/>
  <c r="AF24" i="9"/>
  <c r="AD24" i="9"/>
  <c r="Y24" i="9"/>
  <c r="Z24" i="9"/>
  <c r="AA32" i="9"/>
  <c r="AB32" i="9"/>
  <c r="Z32" i="9"/>
  <c r="AC32" i="9"/>
  <c r="AF32" i="9"/>
  <c r="AD32" i="9"/>
  <c r="Y32" i="9"/>
  <c r="Y31" i="9"/>
  <c r="Z31" i="9"/>
  <c r="AF31" i="9"/>
  <c r="AA31" i="9"/>
  <c r="AB31" i="9"/>
  <c r="AC31" i="9"/>
  <c r="AD31" i="9"/>
  <c r="AC25" i="9"/>
  <c r="AD25" i="9"/>
  <c r="AB25" i="9"/>
  <c r="AF25" i="9"/>
  <c r="Y25" i="9"/>
  <c r="Z25" i="9"/>
  <c r="AA25" i="9"/>
  <c r="Y27" i="9"/>
  <c r="Z27" i="9"/>
  <c r="AA27" i="9"/>
  <c r="AB27" i="9"/>
  <c r="AC27" i="9"/>
  <c r="AD27" i="9"/>
  <c r="AF27" i="9"/>
  <c r="Y26" i="9"/>
  <c r="Z26" i="9"/>
  <c r="AA26" i="9"/>
  <c r="AF26" i="9"/>
  <c r="AB26" i="9"/>
  <c r="AD26" i="9"/>
  <c r="AC26" i="9"/>
  <c r="AD30" i="9"/>
  <c r="AF30" i="9"/>
  <c r="Y30" i="9"/>
  <c r="Z30" i="9"/>
  <c r="AA30" i="9"/>
  <c r="AB30" i="9"/>
  <c r="AC30" i="9"/>
  <c r="AF29" i="9"/>
  <c r="AC29" i="9"/>
  <c r="AD29" i="9"/>
  <c r="AB29" i="9"/>
  <c r="Y29" i="9"/>
  <c r="Z29" i="9"/>
  <c r="AA29" i="9"/>
  <c r="AC33" i="9"/>
  <c r="AD33" i="9"/>
  <c r="AF33" i="9"/>
  <c r="Y33" i="9"/>
  <c r="Z33" i="9"/>
  <c r="AA33" i="9"/>
  <c r="AB33" i="9"/>
  <c r="Y35" i="9"/>
  <c r="Z35" i="9"/>
  <c r="AA35" i="9"/>
  <c r="AB35" i="9"/>
  <c r="AC35" i="9"/>
  <c r="AD35" i="9"/>
  <c r="AF35" i="9"/>
  <c r="Y34" i="9"/>
  <c r="Z34" i="9"/>
  <c r="AD34" i="9"/>
  <c r="AA34" i="9"/>
  <c r="AF34" i="9"/>
  <c r="AB34" i="9"/>
  <c r="AC34" i="9"/>
  <c r="AA28" i="9"/>
  <c r="AB28" i="9"/>
  <c r="AC28" i="9"/>
  <c r="AD28" i="9"/>
  <c r="Z28" i="9"/>
  <c r="AF28" i="9"/>
  <c r="Y28" i="9"/>
  <c r="B36" i="45"/>
  <c r="D35" i="45"/>
  <c r="C35" i="45"/>
  <c r="C33" i="26"/>
  <c r="AL34" i="9"/>
  <c r="AM33" i="9"/>
  <c r="C26" i="9"/>
  <c r="C23" i="5"/>
  <c r="C36" i="45" l="1"/>
  <c r="B37" i="45"/>
  <c r="D36" i="45"/>
  <c r="C34" i="26"/>
  <c r="AL35" i="9"/>
  <c r="AM35" i="9" s="1"/>
  <c r="AM34" i="9"/>
  <c r="C27" i="9"/>
  <c r="C24" i="5"/>
  <c r="D37" i="45" l="1"/>
  <c r="C37" i="45"/>
  <c r="L29" i="26"/>
  <c r="L26" i="26"/>
  <c r="N26" i="26"/>
  <c r="H25" i="26"/>
  <c r="G25" i="26"/>
  <c r="K25" i="26"/>
  <c r="N25" i="26"/>
  <c r="E25" i="26"/>
  <c r="I26" i="26"/>
  <c r="P26" i="26"/>
  <c r="I25" i="26"/>
  <c r="H26" i="26"/>
  <c r="P25" i="26"/>
  <c r="D25" i="26"/>
  <c r="G26" i="26"/>
  <c r="L25" i="26"/>
  <c r="J25" i="26"/>
  <c r="L30" i="26"/>
  <c r="J26" i="26"/>
  <c r="E26" i="26"/>
  <c r="G27" i="26"/>
  <c r="N27" i="26"/>
  <c r="E27" i="26"/>
  <c r="K26" i="26"/>
  <c r="D26" i="26"/>
  <c r="E28" i="26"/>
  <c r="J27" i="26"/>
  <c r="P28" i="26"/>
  <c r="I27" i="26"/>
  <c r="G28" i="26"/>
  <c r="H27" i="26"/>
  <c r="L27" i="26"/>
  <c r="K27" i="26"/>
  <c r="P27" i="26"/>
  <c r="J28" i="26"/>
  <c r="D30" i="26"/>
  <c r="D27" i="26"/>
  <c r="J29" i="26"/>
  <c r="H28" i="26"/>
  <c r="D28" i="26"/>
  <c r="I28" i="26"/>
  <c r="N28" i="26"/>
  <c r="K28" i="26"/>
  <c r="L28" i="26"/>
  <c r="P29" i="26"/>
  <c r="I29" i="26"/>
  <c r="D29" i="26"/>
  <c r="N29" i="26"/>
  <c r="H29" i="26"/>
  <c r="G29" i="26"/>
  <c r="E29" i="26"/>
  <c r="K30" i="26"/>
  <c r="K29" i="26"/>
  <c r="J31" i="26"/>
  <c r="G30" i="26"/>
  <c r="J30" i="26"/>
  <c r="I30" i="26"/>
  <c r="E30" i="26"/>
  <c r="N30" i="26"/>
  <c r="P30" i="26"/>
  <c r="H30" i="26"/>
  <c r="G31" i="26"/>
  <c r="N31" i="26"/>
  <c r="L33" i="26"/>
  <c r="J33" i="26"/>
  <c r="H32" i="26"/>
  <c r="D31" i="26"/>
  <c r="E33" i="26"/>
  <c r="I31" i="26"/>
  <c r="K33" i="26"/>
  <c r="E31" i="26"/>
  <c r="H31" i="26"/>
  <c r="K31" i="26"/>
  <c r="D32" i="26"/>
  <c r="P31" i="26"/>
  <c r="L31" i="26"/>
  <c r="G32" i="26"/>
  <c r="H33" i="26"/>
  <c r="J32" i="26"/>
  <c r="L32" i="26"/>
  <c r="I32" i="26"/>
  <c r="G33" i="26"/>
  <c r="E32" i="26"/>
  <c r="P32" i="26"/>
  <c r="D33" i="26"/>
  <c r="N33" i="26"/>
  <c r="P33" i="26"/>
  <c r="N32" i="26"/>
  <c r="K32" i="26"/>
  <c r="I33" i="26"/>
  <c r="G34" i="26"/>
  <c r="H34" i="26"/>
  <c r="I34" i="26"/>
  <c r="D34" i="26"/>
  <c r="K34" i="26"/>
  <c r="J34" i="26"/>
  <c r="E34" i="26"/>
  <c r="L34" i="26"/>
  <c r="N34" i="26"/>
  <c r="C35" i="26"/>
  <c r="P34" i="26"/>
  <c r="C28" i="9"/>
  <c r="C25" i="5"/>
  <c r="A33" i="45" l="1"/>
  <c r="A34" i="45"/>
  <c r="A33" i="26"/>
  <c r="G35" i="26"/>
  <c r="H35" i="26"/>
  <c r="I35" i="26"/>
  <c r="J35" i="26"/>
  <c r="K35" i="26"/>
  <c r="D35" i="26"/>
  <c r="L35" i="26"/>
  <c r="E35" i="26"/>
  <c r="P35" i="26"/>
  <c r="N35" i="26"/>
  <c r="C36" i="26"/>
  <c r="A34" i="26"/>
  <c r="C29" i="9"/>
  <c r="C26" i="5"/>
  <c r="V23" i="9" l="1"/>
  <c r="A35" i="45"/>
  <c r="A35" i="26"/>
  <c r="G36" i="26"/>
  <c r="H36" i="26"/>
  <c r="E36" i="26"/>
  <c r="I36" i="26"/>
  <c r="J36" i="26"/>
  <c r="K36" i="26"/>
  <c r="L36" i="26"/>
  <c r="N36" i="26"/>
  <c r="D36" i="26"/>
  <c r="P36" i="26"/>
  <c r="C37" i="26"/>
  <c r="C27" i="5"/>
  <c r="C30" i="9"/>
  <c r="C31" i="9" s="1"/>
  <c r="C32" i="9" s="1"/>
  <c r="C33" i="9" s="1"/>
  <c r="C34" i="9" s="1"/>
  <c r="C35" i="9" s="1"/>
  <c r="A36" i="45" l="1"/>
  <c r="A36" i="26"/>
  <c r="G37" i="26"/>
  <c r="D37" i="26"/>
  <c r="E37" i="26"/>
  <c r="H37" i="26"/>
  <c r="I37" i="26"/>
  <c r="K37" i="26"/>
  <c r="J37" i="26"/>
  <c r="L37" i="26"/>
  <c r="P37" i="26"/>
  <c r="N37" i="26"/>
  <c r="C28" i="5"/>
  <c r="A37" i="45" l="1"/>
  <c r="A37" i="26"/>
  <c r="C29" i="5"/>
  <c r="AA23" i="9" l="1"/>
  <c r="AB23" i="9"/>
  <c r="Z23" i="9"/>
  <c r="Y23" i="9"/>
  <c r="AD23" i="9"/>
  <c r="AF23" i="9"/>
  <c r="C30" i="5"/>
  <c r="C31" i="5" l="1"/>
  <c r="C32" i="5" l="1"/>
  <c r="C33" i="5" l="1"/>
  <c r="C34" i="5" l="1"/>
  <c r="C35" i="5" l="1"/>
  <c r="C36" i="5" l="1"/>
  <c r="C37" i="5" l="1"/>
  <c r="C38" i="5" l="1"/>
  <c r="C12" i="16" l="1"/>
  <c r="A9" i="47"/>
  <c r="C10" i="16"/>
  <c r="A7" i="47"/>
  <c r="AB9" i="16" l="1"/>
  <c r="AE9" i="16"/>
  <c r="Z9" i="16"/>
  <c r="Y9" i="16"/>
  <c r="AD9" i="16"/>
  <c r="AA9" i="16"/>
  <c r="AF9" i="16"/>
  <c r="AC9" i="16"/>
  <c r="AD13" i="16"/>
  <c r="AE13" i="16"/>
  <c r="Z13" i="16"/>
  <c r="AA13" i="16"/>
  <c r="AC13" i="16"/>
  <c r="AB13" i="16"/>
  <c r="Y13" i="16"/>
  <c r="AF13" i="16"/>
  <c r="A25" i="26"/>
  <c r="A31" i="45"/>
  <c r="A29" i="45"/>
  <c r="A30" i="45"/>
  <c r="A28" i="45"/>
  <c r="AA11" i="16"/>
  <c r="Z11" i="16"/>
  <c r="Y11" i="16"/>
  <c r="AC11" i="16"/>
  <c r="AB11" i="16"/>
  <c r="AF11" i="16"/>
  <c r="AD11" i="16"/>
  <c r="AE11" i="16"/>
  <c r="A10" i="16"/>
  <c r="A12" i="16"/>
  <c r="A32" i="45"/>
  <c r="A32" i="26"/>
  <c r="A26" i="26"/>
  <c r="A27" i="45" l="1"/>
  <c r="A31" i="26"/>
  <c r="A27" i="26"/>
  <c r="A28" i="26"/>
  <c r="A30" i="26"/>
  <c r="A29" i="26"/>
  <c r="A26" i="45"/>
  <c r="AA12" i="16"/>
  <c r="Z12" i="16"/>
  <c r="Y12" i="16"/>
  <c r="AF12" i="16"/>
  <c r="AE12" i="16"/>
  <c r="AD12" i="16"/>
  <c r="AC12" i="16"/>
  <c r="AB12" i="16"/>
  <c r="AA10" i="16"/>
  <c r="Z10" i="16"/>
  <c r="AB10" i="16"/>
  <c r="Y10" i="16"/>
  <c r="AF10" i="16"/>
  <c r="AE10" i="16"/>
  <c r="AD10" i="16"/>
  <c r="AC10" i="16"/>
  <c r="A25" i="45" l="1"/>
  <c r="AB6" i="65" l="1"/>
  <c r="AB7" i="65" l="1"/>
  <c r="AD6" i="65" a="1"/>
  <c r="AD6" i="65" s="1"/>
  <c r="AF6" i="65" l="1"/>
  <c r="AG6" i="65" s="1"/>
  <c r="AB8" i="65"/>
  <c r="AD7" i="65" a="1"/>
  <c r="AD7" i="65" s="1"/>
  <c r="AF7" i="65" s="1"/>
  <c r="AG7" i="65" l="1"/>
  <c r="AB9" i="65"/>
  <c r="AD8" i="65" a="1"/>
  <c r="AD8" i="65" s="1"/>
  <c r="AF8" i="65" s="1"/>
  <c r="AG8" i="65" s="1"/>
  <c r="AB10" i="65" l="1"/>
  <c r="AD9" i="65" a="1"/>
  <c r="AD9" i="65" s="1"/>
  <c r="AF9" i="65" l="1"/>
  <c r="AG9" i="65" s="1"/>
  <c r="AB11" i="65"/>
  <c r="AD10" i="65" a="1"/>
  <c r="AD10" i="65" s="1"/>
  <c r="AF10" i="65" s="1"/>
  <c r="AG10" i="65" l="1"/>
  <c r="AB12" i="65"/>
  <c r="AD11" i="65" a="1"/>
  <c r="AD11" i="65" s="1"/>
  <c r="W23" i="9"/>
  <c r="AF11" i="65" l="1"/>
  <c r="AG11" i="65" s="1"/>
  <c r="AB13" i="65"/>
  <c r="AD12" i="65" a="1"/>
  <c r="AD12" i="65" s="1"/>
  <c r="AF12" i="65" s="1"/>
  <c r="AG12" i="65" l="1"/>
  <c r="AB14" i="65"/>
  <c r="AD13" i="65" a="1"/>
  <c r="AD13" i="65" s="1"/>
  <c r="AF13" i="65" s="1"/>
  <c r="AG13" i="65" s="1"/>
  <c r="AB15" i="65" l="1"/>
  <c r="AD14" i="65" a="1"/>
  <c r="AD14" i="65" s="1"/>
  <c r="AF14" i="65" s="1"/>
  <c r="AG14" i="65" s="1"/>
  <c r="AB16" i="65" l="1"/>
  <c r="AD15" i="65" a="1"/>
  <c r="AD15" i="65" s="1"/>
  <c r="AF15" i="65" s="1"/>
  <c r="AG15" i="65" s="1"/>
  <c r="AB17" i="65" l="1"/>
  <c r="AD16" i="65" a="1"/>
  <c r="AD16" i="65" s="1"/>
  <c r="AF16" i="65" s="1"/>
  <c r="AG16" i="65" s="1"/>
  <c r="AB18" i="65" l="1"/>
  <c r="AD17" i="65" a="1"/>
  <c r="AD17" i="65" s="1"/>
  <c r="AF17" i="65" s="1"/>
  <c r="AG17" i="65" s="1"/>
  <c r="AB19" i="65" l="1"/>
  <c r="AD18" i="65" a="1"/>
  <c r="AD18" i="65" s="1"/>
  <c r="AF18" i="65" s="1"/>
  <c r="AG18" i="65" s="1"/>
  <c r="AB20" i="65" l="1"/>
  <c r="AD19" i="65" a="1"/>
  <c r="AD19" i="65" s="1"/>
  <c r="AF19" i="65" s="1"/>
  <c r="AG19" i="65" s="1"/>
  <c r="AB21" i="65" l="1"/>
  <c r="AD20" i="65" a="1"/>
  <c r="AD20" i="65" s="1"/>
  <c r="AF20" i="65" s="1"/>
  <c r="AG20" i="65" s="1"/>
  <c r="AB22" i="65" l="1"/>
  <c r="AD21" i="65" a="1"/>
  <c r="AD21" i="65" s="1"/>
  <c r="AF21" i="65" s="1"/>
  <c r="AG21" i="65" s="1"/>
  <c r="AB23" i="65" l="1"/>
  <c r="AD22" i="65" a="1"/>
  <c r="AD22" i="65" s="1"/>
  <c r="AF22" i="65" s="1"/>
  <c r="AG22" i="65" s="1"/>
  <c r="AB24" i="65" l="1"/>
  <c r="AD23" i="65" a="1"/>
  <c r="AD23" i="65" s="1"/>
  <c r="AF23" i="65" s="1"/>
  <c r="AG23" i="65" s="1"/>
  <c r="AB25" i="65" l="1"/>
  <c r="AD24" i="65" a="1"/>
  <c r="AD24" i="65" s="1"/>
  <c r="AF24" i="65" s="1"/>
  <c r="AG24" i="65" s="1"/>
  <c r="AB26" i="65" l="1"/>
  <c r="AD25" i="65" a="1"/>
  <c r="AD25" i="65" s="1"/>
  <c r="AF25" i="65" s="1"/>
  <c r="AG25" i="65" s="1"/>
  <c r="AB27" i="65" l="1"/>
  <c r="AD26" i="65" a="1"/>
  <c r="AD26" i="65" s="1"/>
  <c r="AF26" i="65" s="1"/>
  <c r="AG26" i="65" s="1"/>
  <c r="AB28" i="65" l="1"/>
  <c r="AD27" i="65" a="1"/>
  <c r="AD27" i="65" s="1"/>
  <c r="AF27" i="65" s="1"/>
  <c r="AG27" i="65" s="1"/>
  <c r="AD28" i="65" l="1" a="1"/>
  <c r="AD28" i="65" s="1"/>
  <c r="AF28" i="65" s="1"/>
  <c r="AG28" i="65" s="1"/>
  <c r="AB29" i="65"/>
  <c r="AB30" i="65" l="1"/>
  <c r="AD29" i="65" a="1"/>
  <c r="AD29" i="65" s="1"/>
  <c r="AF29" i="65" s="1"/>
  <c r="AG29" i="65" s="1"/>
  <c r="AB31" i="65" l="1"/>
  <c r="AD30" i="65" a="1"/>
  <c r="AD30" i="65" s="1"/>
  <c r="AF30" i="65" s="1"/>
  <c r="AG30" i="65" s="1"/>
  <c r="AB32" i="65" l="1"/>
  <c r="AD31" i="65" a="1"/>
  <c r="AD31" i="65" s="1"/>
  <c r="AF31" i="65" s="1"/>
  <c r="AG31" i="65" s="1"/>
  <c r="AB33" i="65" l="1"/>
  <c r="AD32" i="65" a="1"/>
  <c r="AD32" i="65" s="1"/>
  <c r="AF32" i="65" s="1"/>
  <c r="AG32" i="65" s="1"/>
  <c r="AB34" i="65" l="1"/>
  <c r="AD33" i="65" a="1"/>
  <c r="AD33" i="65" s="1"/>
  <c r="AF33" i="65" s="1"/>
  <c r="AG33" i="65" s="1"/>
  <c r="AD34" i="65" l="1" a="1"/>
  <c r="AD34" i="65" s="1"/>
  <c r="AF34" i="65" s="1"/>
  <c r="AG34" i="65" s="1"/>
  <c r="AB35" i="65"/>
  <c r="AB36" i="65" l="1"/>
  <c r="AD35" i="65" a="1"/>
  <c r="AD35" i="65" s="1"/>
  <c r="AF35" i="65" s="1"/>
  <c r="AG35" i="65" s="1"/>
  <c r="AB37" i="65" l="1"/>
  <c r="AD36" i="65" a="1"/>
  <c r="AD36" i="65" s="1"/>
  <c r="AF36" i="65" s="1"/>
  <c r="AG36" i="65" s="1"/>
  <c r="AB38" i="65" l="1"/>
  <c r="AD37" i="65" a="1"/>
  <c r="AD37" i="65" s="1"/>
  <c r="AF37" i="65" s="1"/>
  <c r="AG37" i="65" s="1"/>
  <c r="AB39" i="65" l="1"/>
  <c r="AD38" i="65" a="1"/>
  <c r="AD38" i="65" s="1"/>
  <c r="AF38" i="65" s="1"/>
  <c r="AG38" i="65" s="1"/>
  <c r="AB40" i="65" l="1"/>
  <c r="AD39" i="65" a="1"/>
  <c r="AD39" i="65" s="1"/>
  <c r="AF39" i="65" s="1"/>
  <c r="AG39" i="65" s="1"/>
  <c r="AB41" i="65" l="1"/>
  <c r="AD40" i="65" a="1"/>
  <c r="AD40" i="65" s="1"/>
  <c r="AF40" i="65" s="1"/>
  <c r="AG40" i="65" s="1"/>
  <c r="AB42" i="65" l="1"/>
  <c r="AD41" i="65" a="1"/>
  <c r="AD41" i="65" s="1"/>
  <c r="AF41" i="65" s="1"/>
  <c r="AG41" i="65" s="1"/>
  <c r="AB43" i="65" l="1"/>
  <c r="AD42" i="65" a="1"/>
  <c r="AD42" i="65" s="1"/>
  <c r="AF42" i="65" s="1"/>
  <c r="AG42" i="65" s="1"/>
  <c r="AB44" i="65" l="1"/>
  <c r="AD43" i="65" a="1"/>
  <c r="AD43" i="65" s="1"/>
  <c r="AF43" i="65" s="1"/>
  <c r="AG43" i="65" s="1"/>
  <c r="AB45" i="65" l="1"/>
  <c r="AD44" i="65" a="1"/>
  <c r="AD44" i="65" s="1"/>
  <c r="AF44" i="65" s="1"/>
  <c r="AG44" i="65" s="1"/>
  <c r="AB46" i="65" l="1"/>
  <c r="AD45" i="65" a="1"/>
  <c r="AD45" i="65" s="1"/>
  <c r="AF45" i="65" s="1"/>
  <c r="AG45" i="65" s="1"/>
  <c r="AB47" i="65" l="1"/>
  <c r="AD46" i="65" a="1"/>
  <c r="AD46" i="65" s="1"/>
  <c r="AF46" i="65" s="1"/>
  <c r="AG46" i="65" s="1"/>
  <c r="AB48" i="65" l="1"/>
  <c r="AD47" i="65" a="1"/>
  <c r="AD47" i="65" s="1"/>
  <c r="AF47" i="65" s="1"/>
  <c r="AG47" i="65" s="1"/>
  <c r="AB49" i="65" l="1"/>
  <c r="AD48" i="65" a="1"/>
  <c r="AD48" i="65" s="1"/>
  <c r="AF48" i="65" s="1"/>
  <c r="AG48" i="65" s="1"/>
  <c r="AB50" i="65" l="1"/>
  <c r="AD49" i="65" a="1"/>
  <c r="AD49" i="65" s="1"/>
  <c r="AF49" i="65" s="1"/>
  <c r="AG49" i="65" s="1"/>
  <c r="AB51" i="65" l="1"/>
  <c r="AD50" i="65" a="1"/>
  <c r="AD50" i="65" s="1"/>
  <c r="AF50" i="65" s="1"/>
  <c r="AG50" i="65" s="1"/>
  <c r="AB52" i="65" l="1"/>
  <c r="AD51" i="65" a="1"/>
  <c r="AD51" i="65" s="1"/>
  <c r="AF51" i="65" s="1"/>
  <c r="AG51" i="65" s="1"/>
  <c r="AB53" i="65" l="1"/>
  <c r="AD52" i="65" a="1"/>
  <c r="AD52" i="65" s="1"/>
  <c r="AF52" i="65" s="1"/>
  <c r="AG52" i="65" s="1"/>
  <c r="AB54" i="65" l="1"/>
  <c r="AD53" i="65" a="1"/>
  <c r="AD53" i="65" s="1"/>
  <c r="AF53" i="65" s="1"/>
  <c r="AG53" i="65" s="1"/>
  <c r="AB55" i="65" l="1"/>
  <c r="AD54" i="65" a="1"/>
  <c r="AD54" i="65" s="1"/>
  <c r="AF54" i="65" s="1"/>
  <c r="AG54" i="65" s="1"/>
  <c r="AB56" i="65" l="1"/>
  <c r="AD55" i="65" a="1"/>
  <c r="AD55" i="65" s="1"/>
  <c r="AF55" i="65" s="1"/>
  <c r="AG55" i="65" s="1"/>
  <c r="AB57" i="65" l="1"/>
  <c r="AD56" i="65" a="1"/>
  <c r="AD56" i="65" s="1"/>
  <c r="AF56" i="65" s="1"/>
  <c r="AG56" i="65" s="1"/>
  <c r="AB58" i="65" l="1"/>
  <c r="AD57" i="65" a="1"/>
  <c r="AD57" i="65" s="1"/>
  <c r="AF57" i="65" s="1"/>
  <c r="AG57" i="65" s="1"/>
  <c r="AB59" i="65" l="1"/>
  <c r="AD58" i="65" a="1"/>
  <c r="AD58" i="65" s="1"/>
  <c r="AF58" i="65" s="1"/>
  <c r="AG58" i="65" s="1"/>
  <c r="AB60" i="65" l="1"/>
  <c r="AD59" i="65" a="1"/>
  <c r="AD59" i="65" s="1"/>
  <c r="AF59" i="65" s="1"/>
  <c r="AG59" i="65" s="1"/>
  <c r="AB61" i="65" l="1"/>
  <c r="AD60" i="65" a="1"/>
  <c r="AD60" i="65" s="1"/>
  <c r="AF60" i="65" s="1"/>
  <c r="AG60" i="65" s="1"/>
  <c r="AB62" i="65" l="1"/>
  <c r="AD61" i="65" a="1"/>
  <c r="AD61" i="65" s="1"/>
  <c r="AF61" i="65" s="1"/>
  <c r="AG61" i="65" s="1"/>
  <c r="AB63" i="65" l="1"/>
  <c r="AD62" i="65" a="1"/>
  <c r="AD62" i="65" s="1"/>
  <c r="AF62" i="65" s="1"/>
  <c r="AG62" i="65" s="1"/>
  <c r="AB64" i="65" l="1"/>
  <c r="AD63" i="65" a="1"/>
  <c r="AD63" i="65" s="1"/>
  <c r="AF63" i="65" s="1"/>
  <c r="AG63" i="65" s="1"/>
  <c r="AB65" i="65" l="1"/>
  <c r="AD64" i="65" a="1"/>
  <c r="AD64" i="65" s="1"/>
  <c r="AF64" i="65" s="1"/>
  <c r="AG64" i="65" s="1"/>
  <c r="AB66" i="65" l="1"/>
  <c r="AD65" i="65" a="1"/>
  <c r="AD65" i="65" s="1"/>
  <c r="AF65" i="65" s="1"/>
  <c r="AG65" i="65" s="1"/>
  <c r="AB67" i="65" l="1"/>
  <c r="AD66" i="65" a="1"/>
  <c r="AD66" i="65" s="1"/>
  <c r="AF66" i="65" s="1"/>
  <c r="AG66" i="65" s="1"/>
  <c r="AB68" i="65" l="1"/>
  <c r="AD67" i="65" a="1"/>
  <c r="AD67" i="65" s="1"/>
  <c r="AF67" i="65" s="1"/>
  <c r="AG67" i="65" s="1"/>
  <c r="AB69" i="65" l="1"/>
  <c r="AD68" i="65" a="1"/>
  <c r="AD68" i="65" s="1"/>
  <c r="AF68" i="65" s="1"/>
  <c r="AG68" i="65" s="1"/>
  <c r="AB70" i="65" l="1"/>
  <c r="AD69" i="65" a="1"/>
  <c r="AD69" i="65" s="1"/>
  <c r="AF69" i="65" s="1"/>
  <c r="AG69" i="65" s="1"/>
  <c r="AB71" i="65" l="1"/>
  <c r="AD70" i="65" a="1"/>
  <c r="AD70" i="65" s="1"/>
  <c r="AF70" i="65" s="1"/>
  <c r="AG70" i="65" s="1"/>
  <c r="AB72" i="65" l="1"/>
  <c r="AD71" i="65" a="1"/>
  <c r="AD71" i="65" s="1"/>
  <c r="AF71" i="65" s="1"/>
  <c r="AG71" i="65" s="1"/>
  <c r="AB73" i="65" l="1"/>
  <c r="AD72" i="65" a="1"/>
  <c r="AD72" i="65" s="1"/>
  <c r="AF72" i="65" s="1"/>
  <c r="AG72" i="65" s="1"/>
  <c r="AB74" i="65" l="1"/>
  <c r="AD73" i="65" a="1"/>
  <c r="AD73" i="65" s="1"/>
  <c r="AF73" i="65" s="1"/>
  <c r="AG73" i="65" s="1"/>
  <c r="AB75" i="65" l="1"/>
  <c r="AD74" i="65" a="1"/>
  <c r="AD74" i="65" s="1"/>
  <c r="AF74" i="65" s="1"/>
  <c r="AG74" i="65" s="1"/>
  <c r="AB76" i="65" l="1"/>
  <c r="AD75" i="65" a="1"/>
  <c r="AD75" i="65" s="1"/>
  <c r="AF75" i="65" s="1"/>
  <c r="AG75" i="65" s="1"/>
  <c r="AB77" i="65" l="1"/>
  <c r="AD76" i="65" a="1"/>
  <c r="AD76" i="65" s="1"/>
  <c r="AF76" i="65" s="1"/>
  <c r="AG76" i="65" s="1"/>
  <c r="AB78" i="65" l="1"/>
  <c r="AD77" i="65" a="1"/>
  <c r="AD77" i="65" s="1"/>
  <c r="AF77" i="65" s="1"/>
  <c r="AG77" i="65" s="1"/>
  <c r="AB79" i="65" l="1"/>
  <c r="AB80" i="65" s="1"/>
  <c r="AB81" i="65" s="1"/>
  <c r="AB82" i="65" s="1"/>
  <c r="AB83" i="65" s="1"/>
  <c r="AB84" i="65" s="1"/>
  <c r="AB85" i="65" s="1"/>
  <c r="AB86" i="65" s="1"/>
  <c r="AB87" i="65" s="1"/>
  <c r="AB88" i="65" s="1"/>
  <c r="AB89" i="65" s="1"/>
  <c r="AB90" i="65" s="1"/>
  <c r="AB91" i="65" s="1"/>
  <c r="AB92" i="65" s="1"/>
  <c r="AB93" i="65" s="1"/>
  <c r="AB94" i="65" s="1"/>
  <c r="AB95" i="65" s="1"/>
  <c r="AB96" i="65" s="1"/>
  <c r="AB97" i="65" s="1"/>
  <c r="AB98" i="65" s="1"/>
  <c r="AB99" i="65" s="1"/>
  <c r="AB100" i="65" s="1"/>
  <c r="AB101" i="65" s="1"/>
  <c r="AB102" i="65" s="1"/>
  <c r="AB103" i="65" s="1"/>
  <c r="AB104" i="65" s="1"/>
  <c r="AB105" i="65" s="1"/>
  <c r="AB106" i="65" s="1"/>
  <c r="AB107" i="65" s="1"/>
  <c r="AD78" i="65" a="1"/>
  <c r="AD78" i="65" s="1"/>
  <c r="AF78" i="65" s="1"/>
  <c r="AG78" i="65" s="1"/>
  <c r="AJ5" i="65" l="1"/>
  <c r="D9" i="5" s="1"/>
  <c r="AJ6" i="65"/>
  <c r="D10" i="5" s="1"/>
  <c r="AJ7" i="65"/>
  <c r="D11" i="5" s="1"/>
  <c r="AJ8" i="65"/>
  <c r="D12" i="5" s="1"/>
  <c r="AJ11" i="65"/>
  <c r="D15" i="5" s="1"/>
  <c r="AJ10" i="65"/>
  <c r="D14" i="5" s="1"/>
  <c r="AJ9" i="65"/>
  <c r="D13" i="5" s="1"/>
  <c r="AJ12" i="65"/>
  <c r="D16" i="5" s="1"/>
  <c r="AJ13" i="65"/>
  <c r="D17" i="5" s="1"/>
  <c r="AJ14" i="65"/>
  <c r="D18" i="5" s="1"/>
  <c r="AJ32" i="65"/>
  <c r="D36" i="5" s="1"/>
  <c r="AJ24" i="65"/>
  <c r="D28" i="5" s="1"/>
  <c r="AJ25" i="65"/>
  <c r="D29" i="5" s="1"/>
  <c r="AJ18" i="65"/>
  <c r="D22" i="5" s="1"/>
  <c r="V19" i="9" s="1"/>
  <c r="AJ16" i="65"/>
  <c r="D20" i="5" s="1"/>
  <c r="V17" i="9" s="1"/>
  <c r="AJ26" i="65"/>
  <c r="D30" i="5" s="1"/>
  <c r="AJ31" i="65"/>
  <c r="D35" i="5" s="1"/>
  <c r="AJ22" i="65"/>
  <c r="D26" i="5" s="1"/>
  <c r="AJ21" i="65"/>
  <c r="D25" i="5" s="1"/>
  <c r="V22" i="9" s="1"/>
  <c r="AJ20" i="65"/>
  <c r="D24" i="5" s="1"/>
  <c r="V21" i="9" s="1"/>
  <c r="AJ15" i="65"/>
  <c r="D19" i="5" s="1"/>
  <c r="V16" i="9" s="1"/>
  <c r="AJ34" i="65"/>
  <c r="D38" i="5" s="1"/>
  <c r="AJ30" i="65"/>
  <c r="D34" i="5" s="1"/>
  <c r="AJ33" i="65"/>
  <c r="D37" i="5" s="1"/>
  <c r="AJ29" i="65"/>
  <c r="D33" i="5" s="1"/>
  <c r="AJ17" i="65"/>
  <c r="D21" i="5" s="1"/>
  <c r="V18" i="9" s="1"/>
  <c r="AJ19" i="65"/>
  <c r="D23" i="5" s="1"/>
  <c r="V20" i="9" s="1"/>
  <c r="AJ27" i="65"/>
  <c r="D31" i="5" s="1"/>
  <c r="AJ28" i="65"/>
  <c r="D32" i="5" s="1"/>
  <c r="AJ23" i="65"/>
  <c r="D27" i="5" s="1"/>
  <c r="Y16" i="5" l="1"/>
  <c r="V13" i="9"/>
  <c r="H16" i="5"/>
  <c r="X16" i="5"/>
  <c r="E16" i="5"/>
  <c r="W16" i="5"/>
  <c r="V16" i="5"/>
  <c r="Z16" i="5"/>
  <c r="U16" i="5"/>
  <c r="X13" i="5"/>
  <c r="V10" i="9"/>
  <c r="Y13" i="5"/>
  <c r="E13" i="5"/>
  <c r="U13" i="5"/>
  <c r="V13" i="5"/>
  <c r="W13" i="5"/>
  <c r="Z13" i="5"/>
  <c r="H13" i="5"/>
  <c r="Y14" i="5"/>
  <c r="U14" i="5"/>
  <c r="E14" i="5"/>
  <c r="X14" i="5"/>
  <c r="W14" i="5"/>
  <c r="H14" i="5"/>
  <c r="V11" i="9"/>
  <c r="V14" i="5"/>
  <c r="Z14" i="5"/>
  <c r="Y15" i="5"/>
  <c r="X15" i="5"/>
  <c r="E15" i="5"/>
  <c r="Z15" i="5"/>
  <c r="U15" i="5"/>
  <c r="V12" i="9"/>
  <c r="V15" i="5"/>
  <c r="H15" i="5"/>
  <c r="W15" i="5"/>
  <c r="V12" i="5"/>
  <c r="H12" i="5"/>
  <c r="U12" i="5"/>
  <c r="X12" i="5"/>
  <c r="V9" i="9"/>
  <c r="Y12" i="5"/>
  <c r="E12" i="5"/>
  <c r="W12" i="5"/>
  <c r="Z12" i="5"/>
  <c r="X11" i="5"/>
  <c r="U11" i="5"/>
  <c r="Z11" i="5"/>
  <c r="Y11" i="5"/>
  <c r="W11" i="5"/>
  <c r="V8" i="9"/>
  <c r="E11" i="5"/>
  <c r="A11" i="5" s="1"/>
  <c r="V11" i="5"/>
  <c r="H11" i="5"/>
  <c r="E18" i="5"/>
  <c r="A18" i="5" s="1"/>
  <c r="Z18" i="5"/>
  <c r="W18" i="5"/>
  <c r="Y18" i="5"/>
  <c r="X18" i="5"/>
  <c r="H18" i="5"/>
  <c r="U18" i="5"/>
  <c r="V15" i="9"/>
  <c r="V18" i="5"/>
  <c r="V10" i="5"/>
  <c r="H10" i="5"/>
  <c r="Z10" i="5"/>
  <c r="V7" i="9"/>
  <c r="W10" i="5"/>
  <c r="X10" i="5"/>
  <c r="U10" i="5"/>
  <c r="E10" i="5"/>
  <c r="Y10" i="5"/>
  <c r="V14" i="9"/>
  <c r="E17" i="5"/>
  <c r="Y17" i="5"/>
  <c r="W17" i="5"/>
  <c r="H17" i="5"/>
  <c r="U17" i="5"/>
  <c r="V17" i="5"/>
  <c r="X17" i="5"/>
  <c r="Z17" i="5"/>
  <c r="X9" i="5"/>
  <c r="V6" i="9"/>
  <c r="V9" i="5"/>
  <c r="W9" i="5"/>
  <c r="Z9" i="5"/>
  <c r="U9" i="5"/>
  <c r="Y9" i="5"/>
  <c r="H9" i="5"/>
  <c r="E9" i="5"/>
  <c r="A9" i="5" s="1"/>
  <c r="U21" i="5"/>
  <c r="E21" i="5"/>
  <c r="W18" i="9" s="1"/>
  <c r="Z21" i="5"/>
  <c r="Y21" i="5"/>
  <c r="V21" i="5"/>
  <c r="X21" i="5"/>
  <c r="H21" i="5"/>
  <c r="W21" i="5"/>
  <c r="E37" i="5"/>
  <c r="H37" i="5"/>
  <c r="X37" i="5"/>
  <c r="U37" i="5"/>
  <c r="V37" i="5"/>
  <c r="Z37" i="5"/>
  <c r="W37" i="5"/>
  <c r="Y37" i="5"/>
  <c r="U30" i="5"/>
  <c r="E30" i="5"/>
  <c r="Z30" i="5"/>
  <c r="Y30" i="5"/>
  <c r="V30" i="5"/>
  <c r="X30" i="5"/>
  <c r="W30" i="5"/>
  <c r="H30" i="5"/>
  <c r="Y33" i="5"/>
  <c r="H33" i="5"/>
  <c r="X33" i="5"/>
  <c r="W33" i="5"/>
  <c r="E33" i="5"/>
  <c r="A33" i="5" s="1"/>
  <c r="U33" i="5"/>
  <c r="V33" i="5"/>
  <c r="Z33" i="5"/>
  <c r="Z34" i="5"/>
  <c r="Y34" i="5"/>
  <c r="H34" i="5"/>
  <c r="V34" i="5"/>
  <c r="X34" i="5"/>
  <c r="U34" i="5"/>
  <c r="E34" i="5"/>
  <c r="W34" i="5"/>
  <c r="Y20" i="5"/>
  <c r="H20" i="5"/>
  <c r="E20" i="5"/>
  <c r="X20" i="5"/>
  <c r="Z20" i="5"/>
  <c r="V20" i="5"/>
  <c r="W20" i="5"/>
  <c r="U20" i="5"/>
  <c r="Z27" i="5"/>
  <c r="Y27" i="5"/>
  <c r="E27" i="5"/>
  <c r="U27" i="5"/>
  <c r="X27" i="5"/>
  <c r="H27" i="5"/>
  <c r="W27" i="5"/>
  <c r="V27" i="5"/>
  <c r="U38" i="5"/>
  <c r="Y38" i="5"/>
  <c r="E38" i="5"/>
  <c r="W38" i="5"/>
  <c r="X38" i="5"/>
  <c r="H38" i="5"/>
  <c r="V38" i="5"/>
  <c r="Z38" i="5"/>
  <c r="W22" i="5"/>
  <c r="Y22" i="5"/>
  <c r="X22" i="5"/>
  <c r="H22" i="5"/>
  <c r="V22" i="5"/>
  <c r="Z22" i="5"/>
  <c r="U22" i="5"/>
  <c r="E22" i="5"/>
  <c r="E32" i="5"/>
  <c r="A32" i="5" s="1"/>
  <c r="X32" i="5"/>
  <c r="W32" i="5"/>
  <c r="V32" i="5"/>
  <c r="H32" i="5"/>
  <c r="U32" i="5"/>
  <c r="Y32" i="5"/>
  <c r="Z32" i="5"/>
  <c r="Z19" i="5"/>
  <c r="U19" i="5"/>
  <c r="X19" i="5"/>
  <c r="W19" i="5"/>
  <c r="E19" i="5"/>
  <c r="V19" i="5"/>
  <c r="Y19" i="5"/>
  <c r="H19" i="5"/>
  <c r="Y29" i="5"/>
  <c r="X29" i="5"/>
  <c r="W29" i="5"/>
  <c r="V29" i="5"/>
  <c r="E29" i="5"/>
  <c r="A29" i="5" s="1"/>
  <c r="U29" i="5"/>
  <c r="Z29" i="5"/>
  <c r="H29" i="5"/>
  <c r="Z26" i="5"/>
  <c r="W26" i="5"/>
  <c r="H26" i="5"/>
  <c r="X26" i="5"/>
  <c r="E26" i="5"/>
  <c r="A26" i="5" s="1"/>
  <c r="AC23" i="9" s="1"/>
  <c r="V26" i="5"/>
  <c r="U26" i="5"/>
  <c r="Y26" i="5"/>
  <c r="Y31" i="5"/>
  <c r="V31" i="5"/>
  <c r="H31" i="5"/>
  <c r="U31" i="5"/>
  <c r="Z31" i="5"/>
  <c r="X31" i="5"/>
  <c r="W31" i="5"/>
  <c r="E31" i="5"/>
  <c r="A31" i="5" s="1"/>
  <c r="W24" i="5"/>
  <c r="V24" i="5"/>
  <c r="U24" i="5"/>
  <c r="Z24" i="5"/>
  <c r="E24" i="5"/>
  <c r="H24" i="5"/>
  <c r="Y24" i="5"/>
  <c r="X24" i="5"/>
  <c r="X28" i="5"/>
  <c r="U28" i="5"/>
  <c r="W28" i="5"/>
  <c r="H28" i="5"/>
  <c r="Z28" i="5"/>
  <c r="E28" i="5"/>
  <c r="A28" i="5" s="1"/>
  <c r="V28" i="5"/>
  <c r="Y28" i="5"/>
  <c r="V35" i="5"/>
  <c r="Z35" i="5"/>
  <c r="X35" i="5"/>
  <c r="U35" i="5"/>
  <c r="Y35" i="5"/>
  <c r="W35" i="5"/>
  <c r="H35" i="5"/>
  <c r="E35" i="5"/>
  <c r="X23" i="5"/>
  <c r="U23" i="5"/>
  <c r="Z23" i="5"/>
  <c r="Y23" i="5"/>
  <c r="W23" i="5"/>
  <c r="E23" i="5"/>
  <c r="H23" i="5"/>
  <c r="V23" i="5"/>
  <c r="V25" i="5"/>
  <c r="X25" i="5"/>
  <c r="Y25" i="5"/>
  <c r="E25" i="5"/>
  <c r="U25" i="5"/>
  <c r="H25" i="5"/>
  <c r="Z25" i="5"/>
  <c r="W25" i="5"/>
  <c r="Y36" i="5"/>
  <c r="V36" i="5"/>
  <c r="U36" i="5"/>
  <c r="Z36" i="5"/>
  <c r="H36" i="5"/>
  <c r="W36" i="5"/>
  <c r="E36" i="5"/>
  <c r="X36" i="5"/>
  <c r="A25" i="5" l="1"/>
  <c r="W22" i="9"/>
  <c r="A24" i="5"/>
  <c r="W21" i="9"/>
  <c r="A23" i="5"/>
  <c r="W20" i="9"/>
  <c r="A22" i="5"/>
  <c r="W19" i="9"/>
  <c r="A20" i="5"/>
  <c r="W17" i="9"/>
  <c r="A19" i="5"/>
  <c r="W16" i="9"/>
  <c r="Q11" i="5"/>
  <c r="Q12" i="5"/>
  <c r="Q16" i="5"/>
  <c r="Q18" i="5"/>
  <c r="A15" i="5"/>
  <c r="G15" i="5"/>
  <c r="F15" i="5"/>
  <c r="W12" i="9"/>
  <c r="A14" i="5"/>
  <c r="F14" i="5"/>
  <c r="G14" i="5"/>
  <c r="W11" i="9"/>
  <c r="Q13" i="5"/>
  <c r="F9" i="5"/>
  <c r="G9" i="5"/>
  <c r="W6" i="9"/>
  <c r="Y6" i="9" s="1"/>
  <c r="A17" i="5"/>
  <c r="G17" i="5"/>
  <c r="W14" i="9"/>
  <c r="F17" i="5"/>
  <c r="W8" i="9"/>
  <c r="G11" i="5"/>
  <c r="F11" i="5"/>
  <c r="Q14" i="5"/>
  <c r="W10" i="9"/>
  <c r="G13" i="5"/>
  <c r="F13" i="5"/>
  <c r="A12" i="5"/>
  <c r="G12" i="5"/>
  <c r="W9" i="9"/>
  <c r="F12" i="5"/>
  <c r="F16" i="5"/>
  <c r="W13" i="9"/>
  <c r="G16" i="5"/>
  <c r="A13" i="5"/>
  <c r="Q9" i="5"/>
  <c r="A10" i="5"/>
  <c r="W7" i="9"/>
  <c r="F10" i="5"/>
  <c r="G10" i="5"/>
  <c r="Q17" i="5"/>
  <c r="Q10" i="5"/>
  <c r="F18" i="5"/>
  <c r="W15" i="9"/>
  <c r="G18" i="5"/>
  <c r="Q15" i="5"/>
  <c r="A16" i="5"/>
  <c r="Q26" i="5"/>
  <c r="Q36" i="5"/>
  <c r="Q35" i="5"/>
  <c r="Q32" i="5"/>
  <c r="Q22" i="5"/>
  <c r="Q19" i="5"/>
  <c r="F34" i="5"/>
  <c r="G34" i="5"/>
  <c r="G24" i="5"/>
  <c r="F24" i="5"/>
  <c r="F38" i="5"/>
  <c r="G38" i="5"/>
  <c r="Q27" i="5"/>
  <c r="Q34" i="5"/>
  <c r="Q23" i="5"/>
  <c r="F32" i="5"/>
  <c r="G32" i="5"/>
  <c r="F27" i="5"/>
  <c r="G27" i="5"/>
  <c r="Q33" i="5"/>
  <c r="Q28" i="5"/>
  <c r="Q24" i="5"/>
  <c r="Q31" i="5"/>
  <c r="G26" i="5"/>
  <c r="F26" i="5"/>
  <c r="Q29" i="5"/>
  <c r="Q38" i="5"/>
  <c r="F20" i="5"/>
  <c r="G20" i="5"/>
  <c r="F33" i="5"/>
  <c r="G33" i="5"/>
  <c r="G35" i="5"/>
  <c r="F35" i="5"/>
  <c r="G29" i="5"/>
  <c r="F29" i="5"/>
  <c r="F22" i="5"/>
  <c r="G22" i="5"/>
  <c r="A27" i="5"/>
  <c r="Q37" i="5"/>
  <c r="G36" i="5"/>
  <c r="F36" i="5"/>
  <c r="F19" i="5"/>
  <c r="G19" i="5"/>
  <c r="Q25" i="5"/>
  <c r="G23" i="5"/>
  <c r="F23" i="5"/>
  <c r="Q20" i="5"/>
  <c r="A34" i="5"/>
  <c r="A30" i="5"/>
  <c r="G30" i="5"/>
  <c r="F30" i="5"/>
  <c r="A21" i="5"/>
  <c r="G21" i="5"/>
  <c r="F21" i="5"/>
  <c r="F25" i="5"/>
  <c r="G25" i="5"/>
  <c r="F28" i="5"/>
  <c r="G28" i="5"/>
  <c r="F31" i="5"/>
  <c r="G31" i="5"/>
  <c r="Q30" i="5"/>
  <c r="F37" i="5"/>
  <c r="G37" i="5"/>
  <c r="Q21" i="5"/>
  <c r="AB8" i="9" l="1"/>
  <c r="AA18" i="9"/>
  <c r="AC22" i="9"/>
  <c r="AB22" i="9"/>
  <c r="Y22" i="9"/>
  <c r="AF22" i="9"/>
  <c r="AD22" i="9"/>
  <c r="AA22" i="9"/>
  <c r="Z22" i="9"/>
  <c r="AB21" i="9"/>
  <c r="Z21" i="9"/>
  <c r="AA21" i="9"/>
  <c r="AF21" i="9"/>
  <c r="AD21" i="9"/>
  <c r="Y21" i="9"/>
  <c r="AC21" i="9"/>
  <c r="AF20" i="9"/>
  <c r="AC20" i="9"/>
  <c r="AB20" i="9"/>
  <c r="AA20" i="9"/>
  <c r="Z20" i="9"/>
  <c r="Y20" i="9"/>
  <c r="AD20" i="9"/>
  <c r="AF19" i="9"/>
  <c r="Z19" i="9"/>
  <c r="AD19" i="9"/>
  <c r="Y19" i="9"/>
  <c r="AC19" i="9"/>
  <c r="AB19" i="9"/>
  <c r="AA19" i="9"/>
  <c r="AB18" i="9"/>
  <c r="Z18" i="9"/>
  <c r="AC18" i="9"/>
  <c r="AD18" i="9"/>
  <c r="AF18" i="9"/>
  <c r="Y18" i="9"/>
  <c r="AA17" i="9"/>
  <c r="Z17" i="9"/>
  <c r="AF17" i="9"/>
  <c r="AD17" i="9"/>
  <c r="Y17" i="9"/>
  <c r="AB17" i="9"/>
  <c r="AC17" i="9"/>
  <c r="AA12" i="9"/>
  <c r="AF16" i="9"/>
  <c r="AD16" i="9"/>
  <c r="Y16" i="9"/>
  <c r="Z16" i="9"/>
  <c r="AA16" i="9"/>
  <c r="AC16" i="9"/>
  <c r="AB16" i="9"/>
  <c r="AF15" i="9"/>
  <c r="AD13" i="9"/>
  <c r="AC13" i="9"/>
  <c r="AC8" i="9"/>
  <c r="AD8" i="9"/>
  <c r="AF13" i="9"/>
  <c r="AA11" i="9"/>
  <c r="AF11" i="9"/>
  <c r="Y13" i="9"/>
  <c r="Z11" i="9"/>
  <c r="AD7" i="9"/>
  <c r="AA13" i="9"/>
  <c r="Z12" i="9"/>
  <c r="Y8" i="9"/>
  <c r="AD14" i="9"/>
  <c r="AB13" i="9"/>
  <c r="Y11" i="9"/>
  <c r="AC12" i="9"/>
  <c r="Z13" i="9"/>
  <c r="AB11" i="9"/>
  <c r="Y12" i="9"/>
  <c r="AD10" i="9"/>
  <c r="AB9" i="9"/>
  <c r="AA15" i="9"/>
  <c r="AC11" i="9"/>
  <c r="AD12" i="9"/>
  <c r="Z10" i="9"/>
  <c r="AA7" i="9"/>
  <c r="AD11" i="9"/>
  <c r="AA10" i="9"/>
  <c r="AA6" i="9"/>
  <c r="AB12" i="9"/>
  <c r="AC15" i="9"/>
  <c r="AC9" i="9"/>
  <c r="Z15" i="9"/>
  <c r="Z9" i="9"/>
  <c r="AB10" i="9"/>
  <c r="Z14" i="9"/>
  <c r="AD6" i="9"/>
  <c r="AB15" i="9"/>
  <c r="AF12" i="9"/>
  <c r="Y9" i="9"/>
  <c r="AA8" i="9"/>
  <c r="AA14" i="9"/>
  <c r="Z7" i="9"/>
  <c r="Z6" i="9"/>
  <c r="AD15" i="9"/>
  <c r="AA9" i="9"/>
  <c r="Y10" i="9"/>
  <c r="Z8" i="9"/>
  <c r="AC14" i="9"/>
  <c r="AF7" i="9"/>
  <c r="AC6" i="9"/>
  <c r="Y15" i="9"/>
  <c r="AF9" i="9"/>
  <c r="AF10" i="9"/>
  <c r="AF8" i="9"/>
  <c r="AB14" i="9"/>
  <c r="AC7" i="9"/>
  <c r="AF6" i="9"/>
  <c r="AD9" i="9"/>
  <c r="AC10" i="9"/>
  <c r="AF14" i="9"/>
  <c r="AB7" i="9"/>
  <c r="AB6" i="9"/>
  <c r="Y14" i="9"/>
  <c r="Y7" i="9"/>
  <c r="E13" i="59"/>
  <c r="G13" i="59"/>
  <c r="N13" i="16"/>
  <c r="L13" i="16"/>
  <c r="F13" i="59"/>
  <c r="M13" i="16"/>
  <c r="E12" i="59"/>
  <c r="F12" i="59"/>
  <c r="M12" i="16"/>
  <c r="L12" i="16"/>
  <c r="G12" i="59"/>
  <c r="N12" i="16"/>
  <c r="G11" i="59"/>
  <c r="E11" i="59"/>
  <c r="N11" i="16"/>
  <c r="L11" i="16"/>
  <c r="F11" i="59"/>
  <c r="M11" i="16"/>
  <c r="N10" i="16"/>
  <c r="F10" i="59"/>
  <c r="E10" i="59"/>
  <c r="G10" i="59"/>
  <c r="M10" i="16"/>
  <c r="L10" i="16"/>
  <c r="G9" i="59"/>
  <c r="N9" i="16"/>
  <c r="M9" i="16"/>
  <c r="F9" i="59"/>
  <c r="L9" i="16"/>
  <c r="E9" i="59"/>
  <c r="AH14" i="9" l="1"/>
  <c r="AH22" i="9"/>
  <c r="AH11" i="9"/>
  <c r="AH35" i="9"/>
  <c r="AH28" i="9"/>
  <c r="AH26" i="9"/>
  <c r="AH19" i="9"/>
  <c r="AH33" i="9"/>
  <c r="AH25" i="9"/>
  <c r="AH24" i="9"/>
  <c r="AH16" i="9"/>
  <c r="AH7" i="9"/>
  <c r="AH20" i="9"/>
  <c r="AH30" i="9"/>
  <c r="AH32" i="9"/>
  <c r="AH12" i="9"/>
  <c r="AH21" i="9"/>
  <c r="AH29" i="9"/>
  <c r="AH31" i="9"/>
  <c r="AH6" i="9"/>
  <c r="AH27" i="9"/>
  <c r="AH13" i="9"/>
  <c r="AH34" i="9"/>
  <c r="AH18" i="9"/>
  <c r="AH15" i="9"/>
  <c r="AH17" i="9"/>
  <c r="AH23" i="9"/>
  <c r="AH10" i="9"/>
  <c r="AH9" i="9"/>
  <c r="AH8" i="9"/>
  <c r="E7" i="9" l="1"/>
  <c r="E9" i="26" s="1"/>
  <c r="D7" i="9"/>
  <c r="D9" i="9"/>
  <c r="D11" i="26" s="1"/>
  <c r="E6" i="9"/>
  <c r="E8" i="26" s="1"/>
  <c r="D6" i="9"/>
  <c r="D8" i="26" s="1"/>
  <c r="E9" i="9"/>
  <c r="E11" i="26" s="1"/>
  <c r="E8" i="9"/>
  <c r="E10" i="26" s="1"/>
  <c r="E21" i="9"/>
  <c r="E23" i="26" s="1"/>
  <c r="D8" i="9"/>
  <c r="D10" i="26" s="1"/>
  <c r="D18" i="9"/>
  <c r="D20" i="26" s="1"/>
  <c r="E16" i="9"/>
  <c r="E18" i="26" s="1"/>
  <c r="E28" i="9"/>
  <c r="E26" i="9"/>
  <c r="E20" i="9"/>
  <c r="E22" i="26" s="1"/>
  <c r="D19" i="9"/>
  <c r="D21" i="26" s="1"/>
  <c r="E10" i="9"/>
  <c r="E12" i="26" s="1"/>
  <c r="D27" i="9"/>
  <c r="J27" i="9" s="1"/>
  <c r="D14" i="9"/>
  <c r="D16" i="26" s="1"/>
  <c r="D29" i="9"/>
  <c r="H29" i="9" s="1"/>
  <c r="D15" i="9"/>
  <c r="D17" i="26" s="1"/>
  <c r="D32" i="9"/>
  <c r="K32" i="9" s="1"/>
  <c r="E24" i="9"/>
  <c r="D20" i="9"/>
  <c r="D22" i="26" s="1"/>
  <c r="D16" i="9"/>
  <c r="D34" i="9"/>
  <c r="J34" i="9" s="1"/>
  <c r="E27" i="9"/>
  <c r="E23" i="9"/>
  <c r="D13" i="9"/>
  <c r="E15" i="9"/>
  <c r="E17" i="26" s="1"/>
  <c r="D21" i="9"/>
  <c r="D23" i="26" s="1"/>
  <c r="E29" i="9"/>
  <c r="D31" i="9"/>
  <c r="N31" i="9" s="1"/>
  <c r="D12" i="9"/>
  <c r="D14" i="26" s="1"/>
  <c r="D22" i="9"/>
  <c r="D24" i="26" s="1"/>
  <c r="E13" i="9"/>
  <c r="E15" i="26" s="1"/>
  <c r="E35" i="9"/>
  <c r="D17" i="9"/>
  <c r="D19" i="26" s="1"/>
  <c r="E31" i="9"/>
  <c r="E12" i="9"/>
  <c r="E14" i="26" s="1"/>
  <c r="E25" i="9"/>
  <c r="E11" i="9"/>
  <c r="E13" i="26" s="1"/>
  <c r="D35" i="9"/>
  <c r="N35" i="9" s="1"/>
  <c r="E32" i="9"/>
  <c r="D10" i="9"/>
  <c r="E34" i="9"/>
  <c r="E22" i="9"/>
  <c r="E24" i="26" s="1"/>
  <c r="D33" i="9"/>
  <c r="I33" i="9" s="1"/>
  <c r="E14" i="9"/>
  <c r="E16" i="26" s="1"/>
  <c r="D24" i="9"/>
  <c r="N24" i="9" s="1"/>
  <c r="D26" i="9"/>
  <c r="N26" i="9" s="1"/>
  <c r="D30" i="9"/>
  <c r="J30" i="9" s="1"/>
  <c r="D23" i="9"/>
  <c r="N23" i="9" s="1"/>
  <c r="E18" i="9"/>
  <c r="E20" i="26" s="1"/>
  <c r="D25" i="9"/>
  <c r="N25" i="9" s="1"/>
  <c r="D11" i="9"/>
  <c r="E17" i="9"/>
  <c r="E19" i="26" s="1"/>
  <c r="E30" i="9"/>
  <c r="D28" i="9"/>
  <c r="I28" i="9" s="1"/>
  <c r="E19" i="9"/>
  <c r="E21" i="26" s="1"/>
  <c r="E33" i="9"/>
  <c r="I30" i="9" l="1"/>
  <c r="K30" i="9"/>
  <c r="H30" i="9"/>
  <c r="I16" i="9"/>
  <c r="I18" i="26" s="1"/>
  <c r="H34" i="9"/>
  <c r="I34" i="9"/>
  <c r="G7" i="9"/>
  <c r="G9" i="26" s="1"/>
  <c r="N29" i="9"/>
  <c r="I29" i="9"/>
  <c r="L30" i="9"/>
  <c r="J29" i="9"/>
  <c r="I27" i="9"/>
  <c r="A29" i="9"/>
  <c r="G29" i="9"/>
  <c r="G30" i="9"/>
  <c r="N30" i="9"/>
  <c r="L13" i="9"/>
  <c r="L15" i="26" s="1"/>
  <c r="K29" i="9"/>
  <c r="H27" i="9"/>
  <c r="L29" i="9"/>
  <c r="D8" i="45"/>
  <c r="D54" i="51" s="1"/>
  <c r="G27" i="9"/>
  <c r="I24" i="9"/>
  <c r="G34" i="9"/>
  <c r="K34" i="9"/>
  <c r="P30" i="9"/>
  <c r="P13" i="9"/>
  <c r="P15" i="26" s="1"/>
  <c r="N6" i="9"/>
  <c r="N8" i="26" s="1"/>
  <c r="K13" i="9"/>
  <c r="K15" i="26" s="1"/>
  <c r="I23" i="9"/>
  <c r="K23" i="9"/>
  <c r="L23" i="9"/>
  <c r="H13" i="9"/>
  <c r="H15" i="26" s="1"/>
  <c r="A23" i="9"/>
  <c r="A6" i="9"/>
  <c r="J13" i="9"/>
  <c r="J15" i="26" s="1"/>
  <c r="A13" i="9"/>
  <c r="H23" i="9"/>
  <c r="K24" i="9"/>
  <c r="I13" i="9"/>
  <c r="I15" i="26" s="1"/>
  <c r="N13" i="9"/>
  <c r="N15" i="26" s="1"/>
  <c r="P23" i="9"/>
  <c r="J24" i="9"/>
  <c r="G13" i="9"/>
  <c r="G15" i="26" s="1"/>
  <c r="H24" i="9"/>
  <c r="D15" i="26"/>
  <c r="A15" i="26" s="1"/>
  <c r="J23" i="9"/>
  <c r="G23" i="9"/>
  <c r="K6" i="9"/>
  <c r="K8" i="26" s="1"/>
  <c r="L7" i="9"/>
  <c r="L9" i="26" s="1"/>
  <c r="D9" i="26"/>
  <c r="A9" i="26" s="1"/>
  <c r="K7" i="9"/>
  <c r="K9" i="26" s="1"/>
  <c r="I7" i="9"/>
  <c r="I9" i="26" s="1"/>
  <c r="A7" i="9"/>
  <c r="A24" i="26"/>
  <c r="G24" i="9"/>
  <c r="N34" i="9"/>
  <c r="K27" i="9"/>
  <c r="P7" i="9"/>
  <c r="P9" i="26" s="1"/>
  <c r="L11" i="9"/>
  <c r="L13" i="26" s="1"/>
  <c r="A30" i="9"/>
  <c r="L24" i="9"/>
  <c r="L27" i="9"/>
  <c r="N7" i="9"/>
  <c r="N9" i="26" s="1"/>
  <c r="H7" i="9"/>
  <c r="H9" i="26" s="1"/>
  <c r="P34" i="9"/>
  <c r="L34" i="9"/>
  <c r="N27" i="9"/>
  <c r="J7" i="9"/>
  <c r="J9" i="26" s="1"/>
  <c r="A20" i="26"/>
  <c r="I6" i="9"/>
  <c r="I8" i="26" s="1"/>
  <c r="N8" i="9"/>
  <c r="N10" i="26" s="1"/>
  <c r="J8" i="9"/>
  <c r="J10" i="26" s="1"/>
  <c r="K8" i="9"/>
  <c r="K10" i="26" s="1"/>
  <c r="A8" i="9"/>
  <c r="L8" i="9"/>
  <c r="L10" i="26" s="1"/>
  <c r="H8" i="9"/>
  <c r="H10" i="26" s="1"/>
  <c r="P8" i="9"/>
  <c r="P10" i="26" s="1"/>
  <c r="I8" i="9"/>
  <c r="I10" i="26" s="1"/>
  <c r="G8" i="9"/>
  <c r="G10" i="26" s="1"/>
  <c r="P9" i="9"/>
  <c r="P11" i="26" s="1"/>
  <c r="D23" i="45"/>
  <c r="D23" i="51" s="1"/>
  <c r="I9" i="9"/>
  <c r="I11" i="26" s="1"/>
  <c r="C24" i="45"/>
  <c r="C127" i="51" s="1"/>
  <c r="C23" i="45"/>
  <c r="D21" i="45"/>
  <c r="D67" i="51" s="1"/>
  <c r="D22" i="45"/>
  <c r="H9" i="9"/>
  <c r="H11" i="26" s="1"/>
  <c r="J25" i="9"/>
  <c r="J6" i="9"/>
  <c r="J8" i="26" s="1"/>
  <c r="P22" i="9"/>
  <c r="P24" i="26" s="1"/>
  <c r="H25" i="9"/>
  <c r="H6" i="9"/>
  <c r="H8" i="26" s="1"/>
  <c r="A22" i="9"/>
  <c r="C21" i="45"/>
  <c r="D19" i="45"/>
  <c r="D65" i="51" s="1"/>
  <c r="D20" i="45"/>
  <c r="N20" i="9"/>
  <c r="N22" i="26" s="1"/>
  <c r="D11" i="45"/>
  <c r="D57" i="51" s="1"/>
  <c r="D12" i="45"/>
  <c r="D13" i="45"/>
  <c r="D13" i="51" s="1"/>
  <c r="D18" i="45"/>
  <c r="A21" i="26"/>
  <c r="D10" i="45"/>
  <c r="I11" i="9"/>
  <c r="I13" i="26" s="1"/>
  <c r="D17" i="45"/>
  <c r="D17" i="51" s="1"/>
  <c r="D9" i="45"/>
  <c r="D16" i="45"/>
  <c r="D16" i="51" s="1"/>
  <c r="D15" i="45"/>
  <c r="D14" i="45"/>
  <c r="I31" i="9"/>
  <c r="I21" i="9"/>
  <c r="I23" i="26" s="1"/>
  <c r="A19" i="26"/>
  <c r="A22" i="26"/>
  <c r="L6" i="9"/>
  <c r="L8" i="26" s="1"/>
  <c r="P6" i="9"/>
  <c r="P8" i="26" s="1"/>
  <c r="G6" i="9"/>
  <c r="G8" i="26" s="1"/>
  <c r="P24" i="9"/>
  <c r="A27" i="9"/>
  <c r="A21" i="9"/>
  <c r="J10" i="9"/>
  <c r="J12" i="26" s="1"/>
  <c r="D24" i="45"/>
  <c r="A23" i="26"/>
  <c r="J31" i="9"/>
  <c r="A25" i="9"/>
  <c r="K21" i="9"/>
  <c r="K23" i="26" s="1"/>
  <c r="G10" i="9"/>
  <c r="G12" i="26" s="1"/>
  <c r="I20" i="9"/>
  <c r="I22" i="26" s="1"/>
  <c r="H31" i="9"/>
  <c r="G25" i="9"/>
  <c r="G21" i="9"/>
  <c r="G23" i="26" s="1"/>
  <c r="J9" i="9"/>
  <c r="J11" i="26" s="1"/>
  <c r="H16" i="9"/>
  <c r="H18" i="26" s="1"/>
  <c r="N21" i="9"/>
  <c r="N23" i="26" s="1"/>
  <c r="G9" i="9"/>
  <c r="G11" i="26" s="1"/>
  <c r="K16" i="9"/>
  <c r="K18" i="26" s="1"/>
  <c r="H22" i="9"/>
  <c r="H24" i="26" s="1"/>
  <c r="G31" i="9"/>
  <c r="I25" i="9"/>
  <c r="P31" i="9"/>
  <c r="K31" i="9"/>
  <c r="P25" i="9"/>
  <c r="K25" i="9"/>
  <c r="H21" i="9"/>
  <c r="H23" i="26" s="1"/>
  <c r="K9" i="9"/>
  <c r="K11" i="26" s="1"/>
  <c r="A31" i="9"/>
  <c r="L21" i="9"/>
  <c r="L23" i="26" s="1"/>
  <c r="N9" i="9"/>
  <c r="N11" i="26" s="1"/>
  <c r="L22" i="9"/>
  <c r="L24" i="26" s="1"/>
  <c r="A16" i="9"/>
  <c r="D18" i="26"/>
  <c r="A18" i="26" s="1"/>
  <c r="L31" i="9"/>
  <c r="L25" i="9"/>
  <c r="A24" i="9"/>
  <c r="P21" i="9"/>
  <c r="P23" i="26" s="1"/>
  <c r="J21" i="9"/>
  <c r="J23" i="26" s="1"/>
  <c r="L9" i="9"/>
  <c r="L11" i="26" s="1"/>
  <c r="A9" i="9"/>
  <c r="P20" i="9"/>
  <c r="P22" i="26" s="1"/>
  <c r="P16" i="9"/>
  <c r="P18" i="26" s="1"/>
  <c r="L16" i="9"/>
  <c r="L18" i="26" s="1"/>
  <c r="N10" i="9"/>
  <c r="N12" i="26" s="1"/>
  <c r="G16" i="9"/>
  <c r="G18" i="26" s="1"/>
  <c r="J16" i="9"/>
  <c r="J18" i="26" s="1"/>
  <c r="I10" i="9"/>
  <c r="I12" i="26" s="1"/>
  <c r="N16" i="9"/>
  <c r="N18" i="26" s="1"/>
  <c r="H10" i="9"/>
  <c r="H12" i="26" s="1"/>
  <c r="K35" i="9"/>
  <c r="P10" i="9"/>
  <c r="P12" i="26" s="1"/>
  <c r="L10" i="9"/>
  <c r="L12" i="26" s="1"/>
  <c r="N28" i="9"/>
  <c r="D12" i="26"/>
  <c r="A12" i="26" s="1"/>
  <c r="L17" i="9"/>
  <c r="L19" i="26" s="1"/>
  <c r="A19" i="9"/>
  <c r="K10" i="9"/>
  <c r="K12" i="26" s="1"/>
  <c r="N18" i="9"/>
  <c r="N20" i="26" s="1"/>
  <c r="N32" i="9"/>
  <c r="I19" i="9"/>
  <c r="I21" i="26" s="1"/>
  <c r="L18" i="9"/>
  <c r="L20" i="26" s="1"/>
  <c r="K18" i="9"/>
  <c r="K20" i="26" s="1"/>
  <c r="H18" i="9"/>
  <c r="H20" i="26" s="1"/>
  <c r="J18" i="9"/>
  <c r="J20" i="26" s="1"/>
  <c r="I18" i="9"/>
  <c r="I20" i="26" s="1"/>
  <c r="G18" i="9"/>
  <c r="G20" i="26" s="1"/>
  <c r="A10" i="9"/>
  <c r="J32" i="9"/>
  <c r="I15" i="9"/>
  <c r="I17" i="26" s="1"/>
  <c r="P32" i="9"/>
  <c r="H32" i="9"/>
  <c r="N15" i="9"/>
  <c r="N17" i="26" s="1"/>
  <c r="I32" i="9"/>
  <c r="K15" i="9"/>
  <c r="K17" i="26" s="1"/>
  <c r="G15" i="9"/>
  <c r="G17" i="26" s="1"/>
  <c r="P18" i="9"/>
  <c r="P20" i="26" s="1"/>
  <c r="A18" i="9"/>
  <c r="A26" i="9"/>
  <c r="H17" i="9"/>
  <c r="H19" i="26" s="1"/>
  <c r="A34" i="9"/>
  <c r="L32" i="9"/>
  <c r="P15" i="9"/>
  <c r="P17" i="26" s="1"/>
  <c r="H15" i="9"/>
  <c r="H17" i="26" s="1"/>
  <c r="A32" i="9"/>
  <c r="L15" i="9"/>
  <c r="L17" i="26" s="1"/>
  <c r="N17" i="9"/>
  <c r="N19" i="26" s="1"/>
  <c r="G32" i="9"/>
  <c r="J15" i="9"/>
  <c r="J17" i="26" s="1"/>
  <c r="G17" i="9"/>
  <c r="G19" i="26" s="1"/>
  <c r="A33" i="9"/>
  <c r="A15" i="9"/>
  <c r="P19" i="9"/>
  <c r="P21" i="26" s="1"/>
  <c r="J17" i="9"/>
  <c r="J19" i="26" s="1"/>
  <c r="I17" i="9"/>
  <c r="I19" i="26" s="1"/>
  <c r="K17" i="9"/>
  <c r="K19" i="26" s="1"/>
  <c r="H33" i="9"/>
  <c r="K11" i="9"/>
  <c r="K13" i="26" s="1"/>
  <c r="K20" i="9"/>
  <c r="K22" i="26" s="1"/>
  <c r="G19" i="9"/>
  <c r="G21" i="26" s="1"/>
  <c r="K33" i="9"/>
  <c r="P11" i="9"/>
  <c r="P13" i="26" s="1"/>
  <c r="J20" i="9"/>
  <c r="J22" i="26" s="1"/>
  <c r="J19" i="9"/>
  <c r="J21" i="26" s="1"/>
  <c r="P12" i="9"/>
  <c r="P14" i="26" s="1"/>
  <c r="N33" i="9"/>
  <c r="H11" i="9"/>
  <c r="H13" i="26" s="1"/>
  <c r="L20" i="9"/>
  <c r="L22" i="26" s="1"/>
  <c r="H19" i="9"/>
  <c r="H21" i="26" s="1"/>
  <c r="L12" i="9"/>
  <c r="L14" i="26" s="1"/>
  <c r="N12" i="9"/>
  <c r="N14" i="26" s="1"/>
  <c r="J33" i="9"/>
  <c r="D13" i="26"/>
  <c r="C15" i="45" s="1"/>
  <c r="A20" i="9"/>
  <c r="P29" i="9"/>
  <c r="N19" i="9"/>
  <c r="N21" i="26" s="1"/>
  <c r="G12" i="9"/>
  <c r="G14" i="26" s="1"/>
  <c r="J12" i="9"/>
  <c r="J14" i="26" s="1"/>
  <c r="G33" i="9"/>
  <c r="J11" i="9"/>
  <c r="J13" i="26" s="1"/>
  <c r="H20" i="9"/>
  <c r="H22" i="26" s="1"/>
  <c r="L19" i="9"/>
  <c r="L21" i="26" s="1"/>
  <c r="A12" i="9"/>
  <c r="L33" i="9"/>
  <c r="G11" i="9"/>
  <c r="G13" i="26" s="1"/>
  <c r="A11" i="9"/>
  <c r="G20" i="9"/>
  <c r="G22" i="26" s="1"/>
  <c r="K19" i="9"/>
  <c r="K21" i="26" s="1"/>
  <c r="H12" i="9"/>
  <c r="H14" i="26" s="1"/>
  <c r="I12" i="9"/>
  <c r="I14" i="26" s="1"/>
  <c r="K12" i="9"/>
  <c r="K14" i="26" s="1"/>
  <c r="P33" i="9"/>
  <c r="N11" i="9"/>
  <c r="N13" i="26" s="1"/>
  <c r="P17" i="9"/>
  <c r="P19" i="26" s="1"/>
  <c r="J14" i="9"/>
  <c r="J16" i="26" s="1"/>
  <c r="L26" i="9"/>
  <c r="K14" i="9"/>
  <c r="K16" i="26" s="1"/>
  <c r="L28" i="9"/>
  <c r="H35" i="9"/>
  <c r="I26" i="9"/>
  <c r="N14" i="9"/>
  <c r="N16" i="26" s="1"/>
  <c r="L14" i="9"/>
  <c r="L16" i="26" s="1"/>
  <c r="G28" i="9"/>
  <c r="G35" i="9"/>
  <c r="P26" i="9"/>
  <c r="H26" i="9"/>
  <c r="H14" i="9"/>
  <c r="H16" i="26" s="1"/>
  <c r="P14" i="9"/>
  <c r="P16" i="26" s="1"/>
  <c r="K28" i="9"/>
  <c r="I35" i="9"/>
  <c r="N22" i="9"/>
  <c r="N24" i="26" s="1"/>
  <c r="J22" i="9"/>
  <c r="J24" i="26" s="1"/>
  <c r="K22" i="9"/>
  <c r="K24" i="26" s="1"/>
  <c r="G22" i="9"/>
  <c r="G24" i="26" s="1"/>
  <c r="J26" i="9"/>
  <c r="A14" i="9"/>
  <c r="P27" i="9"/>
  <c r="P28" i="9"/>
  <c r="A28" i="9"/>
  <c r="A17" i="9"/>
  <c r="J35" i="9"/>
  <c r="G26" i="9"/>
  <c r="I14" i="9"/>
  <c r="I16" i="26" s="1"/>
  <c r="H28" i="9"/>
  <c r="A35" i="9"/>
  <c r="I22" i="9"/>
  <c r="I24" i="26" s="1"/>
  <c r="K26" i="9"/>
  <c r="G14" i="9"/>
  <c r="G16" i="26" s="1"/>
  <c r="J28" i="9"/>
  <c r="P35" i="9"/>
  <c r="L35" i="9"/>
  <c r="C10" i="45"/>
  <c r="A17" i="26"/>
  <c r="C11" i="45"/>
  <c r="A14" i="26"/>
  <c r="C12" i="45"/>
  <c r="A8" i="26"/>
  <c r="A11" i="26"/>
  <c r="C14" i="45"/>
  <c r="A10" i="26"/>
  <c r="C9" i="45"/>
  <c r="C13" i="45"/>
  <c r="A16" i="26"/>
  <c r="C17" i="45"/>
  <c r="D111" i="51" l="1"/>
  <c r="D8" i="51"/>
  <c r="C22" i="45"/>
  <c r="C22" i="51" s="1"/>
  <c r="C8" i="45"/>
  <c r="D120" i="51"/>
  <c r="C70" i="51"/>
  <c r="C24" i="51"/>
  <c r="D124" i="51"/>
  <c r="D21" i="51"/>
  <c r="D11" i="51"/>
  <c r="C125" i="51"/>
  <c r="D69" i="51"/>
  <c r="D126" i="51"/>
  <c r="D59" i="51"/>
  <c r="D116" i="51"/>
  <c r="C16" i="45"/>
  <c r="A16" i="45" s="1"/>
  <c r="C20" i="45"/>
  <c r="C66" i="51" s="1"/>
  <c r="C19" i="45"/>
  <c r="A19" i="45" s="1"/>
  <c r="D122" i="51"/>
  <c r="D19" i="51"/>
  <c r="D114" i="51"/>
  <c r="C23" i="51"/>
  <c r="A23" i="45"/>
  <c r="X23" i="45" s="1"/>
  <c r="C126" i="51"/>
  <c r="C69" i="51"/>
  <c r="D68" i="51"/>
  <c r="D22" i="51"/>
  <c r="D125" i="51"/>
  <c r="A13" i="26"/>
  <c r="S16" i="16" s="1"/>
  <c r="C18" i="45"/>
  <c r="C124" i="51"/>
  <c r="C67" i="51"/>
  <c r="C21" i="51"/>
  <c r="A21" i="45"/>
  <c r="X21" i="45" s="1"/>
  <c r="D63" i="51"/>
  <c r="D20" i="51"/>
  <c r="D66" i="51"/>
  <c r="D123" i="51"/>
  <c r="D113" i="51"/>
  <c r="D56" i="51"/>
  <c r="D10" i="51"/>
  <c r="D121" i="51"/>
  <c r="D64" i="51"/>
  <c r="D18" i="51"/>
  <c r="D12" i="51"/>
  <c r="D58" i="51"/>
  <c r="D115" i="51"/>
  <c r="D117" i="51"/>
  <c r="D14" i="51"/>
  <c r="D60" i="51"/>
  <c r="D15" i="51"/>
  <c r="D61" i="51"/>
  <c r="D118" i="51"/>
  <c r="D62" i="51"/>
  <c r="D119" i="51"/>
  <c r="D55" i="51"/>
  <c r="D9" i="51"/>
  <c r="D112" i="51"/>
  <c r="D70" i="51"/>
  <c r="A24" i="45"/>
  <c r="T24" i="45" s="1"/>
  <c r="D24" i="51"/>
  <c r="D127" i="51"/>
  <c r="X28" i="45"/>
  <c r="W34" i="45"/>
  <c r="X34" i="45"/>
  <c r="W35" i="45"/>
  <c r="X35" i="45"/>
  <c r="U30" i="45"/>
  <c r="Y34" i="45"/>
  <c r="T29" i="45"/>
  <c r="X33" i="45"/>
  <c r="T26" i="45"/>
  <c r="T27" i="45"/>
  <c r="U33" i="45"/>
  <c r="T36" i="45"/>
  <c r="Y31" i="45"/>
  <c r="U28" i="45"/>
  <c r="U26" i="45"/>
  <c r="Y35" i="45"/>
  <c r="Y25" i="45"/>
  <c r="T32" i="45"/>
  <c r="T35" i="45"/>
  <c r="X31" i="45"/>
  <c r="W25" i="45"/>
  <c r="W33" i="45"/>
  <c r="V31" i="45"/>
  <c r="Y33" i="45"/>
  <c r="W37" i="45"/>
  <c r="T37" i="45"/>
  <c r="V33" i="45"/>
  <c r="V27" i="45"/>
  <c r="X37" i="45"/>
  <c r="W26" i="45"/>
  <c r="W32" i="45"/>
  <c r="X36" i="45"/>
  <c r="W27" i="45"/>
  <c r="X26" i="45"/>
  <c r="Y27" i="45"/>
  <c r="T31" i="45"/>
  <c r="T34" i="45"/>
  <c r="U36" i="45"/>
  <c r="V32" i="45"/>
  <c r="X32" i="45"/>
  <c r="X29" i="45"/>
  <c r="W31" i="45"/>
  <c r="U27" i="45"/>
  <c r="U32" i="45"/>
  <c r="U31" i="45"/>
  <c r="V36" i="45"/>
  <c r="W30" i="45"/>
  <c r="W28" i="45"/>
  <c r="W36" i="45"/>
  <c r="T25" i="45"/>
  <c r="X25" i="45"/>
  <c r="U29" i="45"/>
  <c r="U34" i="45"/>
  <c r="U35" i="45"/>
  <c r="V30" i="45"/>
  <c r="U25" i="45"/>
  <c r="T33" i="45"/>
  <c r="V26" i="45"/>
  <c r="T30" i="45"/>
  <c r="V35" i="45"/>
  <c r="V34" i="45"/>
  <c r="Y36" i="45"/>
  <c r="Y37" i="45"/>
  <c r="Y28" i="45"/>
  <c r="X27" i="45"/>
  <c r="Y26" i="45"/>
  <c r="U37" i="45"/>
  <c r="Y32" i="45"/>
  <c r="Y30" i="45"/>
  <c r="Y29" i="45"/>
  <c r="V37" i="45"/>
  <c r="W29" i="45"/>
  <c r="T28" i="45"/>
  <c r="X30" i="45"/>
  <c r="V25" i="45"/>
  <c r="V29" i="45"/>
  <c r="V28" i="45"/>
  <c r="C58" i="51"/>
  <c r="C12" i="51"/>
  <c r="C115" i="51"/>
  <c r="A12" i="45"/>
  <c r="C13" i="51"/>
  <c r="C59" i="51"/>
  <c r="A13" i="45"/>
  <c r="C116" i="51"/>
  <c r="C8" i="51"/>
  <c r="C111" i="51"/>
  <c r="A8" i="45"/>
  <c r="C54" i="51"/>
  <c r="C117" i="51"/>
  <c r="C60" i="51"/>
  <c r="C14" i="51"/>
  <c r="A14" i="45"/>
  <c r="A11" i="45"/>
  <c r="C57" i="51"/>
  <c r="C114" i="51"/>
  <c r="C11" i="51"/>
  <c r="C55" i="51"/>
  <c r="C9" i="51"/>
  <c r="A9" i="45"/>
  <c r="C112" i="51"/>
  <c r="C15" i="51"/>
  <c r="C61" i="51"/>
  <c r="A15" i="45"/>
  <c r="C118" i="51"/>
  <c r="C120" i="51"/>
  <c r="A17" i="45"/>
  <c r="C17" i="51"/>
  <c r="C63" i="51"/>
  <c r="C10" i="51"/>
  <c r="A10" i="45"/>
  <c r="C56" i="51"/>
  <c r="C113" i="51"/>
  <c r="C68" i="51" l="1"/>
  <c r="A22" i="45"/>
  <c r="W22" i="45" s="1"/>
  <c r="W9" i="16"/>
  <c r="C62" i="51"/>
  <c r="V18" i="59"/>
  <c r="N18" i="59" s="1"/>
  <c r="L28" i="45"/>
  <c r="T18" i="16"/>
  <c r="C119" i="51"/>
  <c r="Y21" i="45"/>
  <c r="P21" i="45"/>
  <c r="V21" i="45"/>
  <c r="C122" i="51"/>
  <c r="W21" i="45"/>
  <c r="T22" i="45"/>
  <c r="V22" i="45"/>
  <c r="C65" i="51"/>
  <c r="U22" i="45"/>
  <c r="T21" i="45"/>
  <c r="U21" i="45"/>
  <c r="C19" i="51"/>
  <c r="X22" i="45"/>
  <c r="Y22" i="45"/>
  <c r="V24" i="45"/>
  <c r="A20" i="45"/>
  <c r="P20" i="45" s="1"/>
  <c r="W24" i="45"/>
  <c r="C16" i="51"/>
  <c r="X24" i="45"/>
  <c r="N19" i="45"/>
  <c r="V19" i="45"/>
  <c r="L19" i="45"/>
  <c r="C20" i="51"/>
  <c r="F16" i="16"/>
  <c r="W15" i="16"/>
  <c r="F18" i="16"/>
  <c r="N24" i="45"/>
  <c r="V10" i="59"/>
  <c r="N10" i="59" s="1"/>
  <c r="E16" i="16"/>
  <c r="N34" i="45"/>
  <c r="J37" i="45"/>
  <c r="P14" i="16"/>
  <c r="S18" i="59"/>
  <c r="K18" i="59" s="1"/>
  <c r="R15" i="16"/>
  <c r="K14" i="16"/>
  <c r="V17" i="59"/>
  <c r="N17" i="59" s="1"/>
  <c r="F17" i="16"/>
  <c r="I17" i="16"/>
  <c r="P9" i="16"/>
  <c r="J25" i="45"/>
  <c r="K15" i="16"/>
  <c r="J9" i="16"/>
  <c r="K10" i="16"/>
  <c r="S10" i="16"/>
  <c r="L32" i="45"/>
  <c r="P13" i="16"/>
  <c r="K33" i="45"/>
  <c r="K25" i="45"/>
  <c r="R10" i="16"/>
  <c r="R18" i="16"/>
  <c r="R37" i="45"/>
  <c r="M36" i="45"/>
  <c r="S12" i="59"/>
  <c r="K12" i="59" s="1"/>
  <c r="R28" i="45"/>
  <c r="P36" i="45"/>
  <c r="J29" i="45"/>
  <c r="N22" i="45"/>
  <c r="T9" i="16"/>
  <c r="Q9" i="59"/>
  <c r="I9" i="59" s="1"/>
  <c r="R36" i="45"/>
  <c r="S15" i="59"/>
  <c r="K15" i="59" s="1"/>
  <c r="T10" i="59"/>
  <c r="L10" i="59" s="1"/>
  <c r="O30" i="45"/>
  <c r="Q10" i="16"/>
  <c r="U10" i="16"/>
  <c r="O35" i="45"/>
  <c r="N28" i="45"/>
  <c r="V12" i="59"/>
  <c r="N12" i="59" s="1"/>
  <c r="R21" i="45"/>
  <c r="R27" i="45"/>
  <c r="P23" i="45"/>
  <c r="L35" i="45"/>
  <c r="M31" i="45"/>
  <c r="W11" i="16"/>
  <c r="P30" i="45"/>
  <c r="V12" i="16"/>
  <c r="Q17" i="16"/>
  <c r="R35" i="45"/>
  <c r="L24" i="45"/>
  <c r="E13" i="16"/>
  <c r="E15" i="16"/>
  <c r="M25" i="45"/>
  <c r="N27" i="45"/>
  <c r="P10" i="16"/>
  <c r="O21" i="45"/>
  <c r="P29" i="45"/>
  <c r="O28" i="45"/>
  <c r="T13" i="59"/>
  <c r="L13" i="59" s="1"/>
  <c r="W18" i="16"/>
  <c r="J13" i="16"/>
  <c r="P35" i="45"/>
  <c r="I16" i="16"/>
  <c r="K30" i="45"/>
  <c r="W10" i="16"/>
  <c r="K12" i="16"/>
  <c r="V11" i="16"/>
  <c r="T10" i="16"/>
  <c r="P16" i="16"/>
  <c r="L25" i="45"/>
  <c r="T16" i="16"/>
  <c r="N37" i="45"/>
  <c r="K23" i="45"/>
  <c r="H9" i="16"/>
  <c r="E11" i="16"/>
  <c r="J12" i="16"/>
  <c r="U16" i="16"/>
  <c r="R31" i="45"/>
  <c r="E17" i="16"/>
  <c r="V9" i="59"/>
  <c r="N9" i="59" s="1"/>
  <c r="N33" i="45"/>
  <c r="J30" i="45"/>
  <c r="O36" i="45"/>
  <c r="P32" i="45"/>
  <c r="V13" i="59"/>
  <c r="N13" i="59" s="1"/>
  <c r="T13" i="16"/>
  <c r="T15" i="59"/>
  <c r="L15" i="59" s="1"/>
  <c r="L21" i="45"/>
  <c r="R33" i="45"/>
  <c r="Q13" i="59"/>
  <c r="I13" i="59" s="1"/>
  <c r="G12" i="16"/>
  <c r="M33" i="45"/>
  <c r="N21" i="45"/>
  <c r="U9" i="16"/>
  <c r="Q16" i="16"/>
  <c r="K17" i="16"/>
  <c r="F11" i="16"/>
  <c r="R13" i="16"/>
  <c r="H16" i="16"/>
  <c r="K18" i="16"/>
  <c r="Q17" i="59"/>
  <c r="I17" i="59" s="1"/>
  <c r="W17" i="16"/>
  <c r="J17" i="16"/>
  <c r="P22" i="45"/>
  <c r="N23" i="45"/>
  <c r="F14" i="16"/>
  <c r="R17" i="16"/>
  <c r="R23" i="45"/>
  <c r="W13" i="16"/>
  <c r="S10" i="59"/>
  <c r="K10" i="59" s="1"/>
  <c r="V9" i="16"/>
  <c r="R29" i="45"/>
  <c r="Q14" i="16"/>
  <c r="J10" i="16"/>
  <c r="K24" i="45"/>
  <c r="R24" i="45"/>
  <c r="E18" i="16"/>
  <c r="M21" i="45"/>
  <c r="V14" i="16"/>
  <c r="R11" i="16"/>
  <c r="R26" i="45"/>
  <c r="I9" i="16"/>
  <c r="V15" i="59"/>
  <c r="N15" i="59" s="1"/>
  <c r="E9" i="16"/>
  <c r="R22" i="45"/>
  <c r="I12" i="16"/>
  <c r="R34" i="45"/>
  <c r="P26" i="45"/>
  <c r="S11" i="16"/>
  <c r="H14" i="16"/>
  <c r="T16" i="59"/>
  <c r="L16" i="59" s="1"/>
  <c r="H18" i="16"/>
  <c r="Q14" i="59"/>
  <c r="I14" i="59" s="1"/>
  <c r="Q12" i="16"/>
  <c r="V13" i="16"/>
  <c r="S17" i="59"/>
  <c r="K17" i="59" s="1"/>
  <c r="E10" i="16"/>
  <c r="M34" i="45"/>
  <c r="J26" i="45"/>
  <c r="V11" i="59"/>
  <c r="N11" i="59" s="1"/>
  <c r="W16" i="16"/>
  <c r="G16" i="16"/>
  <c r="T11" i="59"/>
  <c r="L11" i="59" s="1"/>
  <c r="P18" i="16"/>
  <c r="G11" i="16"/>
  <c r="O37" i="45"/>
  <c r="O31" i="45"/>
  <c r="U17" i="16"/>
  <c r="P33" i="45"/>
  <c r="J33" i="45"/>
  <c r="K21" i="45"/>
  <c r="W14" i="16"/>
  <c r="M27" i="45"/>
  <c r="K32" i="45"/>
  <c r="R25" i="45"/>
  <c r="H12" i="16"/>
  <c r="Q18" i="59"/>
  <c r="I18" i="59" s="1"/>
  <c r="H13" i="16"/>
  <c r="N29" i="45"/>
  <c r="Q13" i="16"/>
  <c r="K9" i="16"/>
  <c r="G15" i="16"/>
  <c r="Q11" i="16"/>
  <c r="K37" i="45"/>
  <c r="S13" i="59"/>
  <c r="K13" i="59" s="1"/>
  <c r="O34" i="45"/>
  <c r="U18" i="16"/>
  <c r="F10" i="16"/>
  <c r="Q10" i="59"/>
  <c r="I10" i="59" s="1"/>
  <c r="N26" i="45"/>
  <c r="R16" i="16"/>
  <c r="L37" i="45"/>
  <c r="G13" i="16"/>
  <c r="S13" i="16"/>
  <c r="K16" i="16"/>
  <c r="T15" i="16"/>
  <c r="O24" i="45"/>
  <c r="T11" i="16"/>
  <c r="M30" i="45"/>
  <c r="V16" i="16"/>
  <c r="R9" i="16"/>
  <c r="V18" i="16"/>
  <c r="U13" i="16"/>
  <c r="G18" i="16"/>
  <c r="K29" i="45"/>
  <c r="O27" i="45"/>
  <c r="K13" i="16"/>
  <c r="N31" i="45"/>
  <c r="K27" i="45"/>
  <c r="T14" i="59"/>
  <c r="L14" i="59" s="1"/>
  <c r="M29" i="45"/>
  <c r="M28" i="45"/>
  <c r="N30" i="45"/>
  <c r="H15" i="16"/>
  <c r="G10" i="16"/>
  <c r="J15" i="16"/>
  <c r="R12" i="16"/>
  <c r="S11" i="59"/>
  <c r="K11" i="59" s="1"/>
  <c r="K11" i="16"/>
  <c r="F15" i="16"/>
  <c r="I18" i="16"/>
  <c r="P15" i="16"/>
  <c r="P17" i="16"/>
  <c r="H11" i="16"/>
  <c r="N32" i="45"/>
  <c r="L34" i="45"/>
  <c r="L31" i="45"/>
  <c r="M32" i="45"/>
  <c r="I15" i="16"/>
  <c r="P27" i="45"/>
  <c r="P24" i="45"/>
  <c r="P25" i="45"/>
  <c r="S18" i="16"/>
  <c r="T17" i="16"/>
  <c r="J16" i="16"/>
  <c r="T14" i="16"/>
  <c r="S17" i="16"/>
  <c r="U15" i="16"/>
  <c r="K26" i="45"/>
  <c r="I13" i="16"/>
  <c r="L33" i="45"/>
  <c r="O33" i="45"/>
  <c r="J31" i="45"/>
  <c r="Q9" i="16"/>
  <c r="J32" i="45"/>
  <c r="L22" i="45"/>
  <c r="O29" i="45"/>
  <c r="P37" i="45"/>
  <c r="L27" i="45"/>
  <c r="J36" i="45"/>
  <c r="H17" i="16"/>
  <c r="I14" i="16"/>
  <c r="F12" i="16"/>
  <c r="V15" i="16"/>
  <c r="E14" i="16"/>
  <c r="S9" i="16"/>
  <c r="N25" i="45"/>
  <c r="F13" i="16"/>
  <c r="K28" i="45"/>
  <c r="U12" i="16"/>
  <c r="J34" i="45"/>
  <c r="W12" i="16"/>
  <c r="P12" i="16"/>
  <c r="P31" i="45"/>
  <c r="U14" i="16"/>
  <c r="Q12" i="59"/>
  <c r="I12" i="59" s="1"/>
  <c r="I11" i="16"/>
  <c r="M37" i="45"/>
  <c r="S14" i="16"/>
  <c r="L30" i="45"/>
  <c r="Q18" i="16"/>
  <c r="K22" i="45"/>
  <c r="S15" i="16"/>
  <c r="G14" i="16"/>
  <c r="T17" i="59"/>
  <c r="L17" i="59" s="1"/>
  <c r="J27" i="45"/>
  <c r="P34" i="45"/>
  <c r="K34" i="45"/>
  <c r="N35" i="45"/>
  <c r="G17" i="16"/>
  <c r="L29" i="45"/>
  <c r="T18" i="59"/>
  <c r="L18" i="59" s="1"/>
  <c r="G9" i="16"/>
  <c r="J22" i="45"/>
  <c r="K36" i="45"/>
  <c r="U11" i="16"/>
  <c r="R32" i="45"/>
  <c r="J35" i="45"/>
  <c r="J21" i="45"/>
  <c r="O32" i="45"/>
  <c r="J28" i="45"/>
  <c r="R14" i="16"/>
  <c r="M35" i="45"/>
  <c r="T9" i="59"/>
  <c r="L9" i="59" s="1"/>
  <c r="J24" i="45"/>
  <c r="E12" i="16"/>
  <c r="V17" i="16"/>
  <c r="K31" i="45"/>
  <c r="M26" i="45"/>
  <c r="M24" i="45"/>
  <c r="N36" i="45"/>
  <c r="F9" i="16"/>
  <c r="J18" i="16"/>
  <c r="O25" i="45"/>
  <c r="K35" i="45"/>
  <c r="J11" i="16"/>
  <c r="S9" i="59"/>
  <c r="K9" i="59" s="1"/>
  <c r="L26" i="45"/>
  <c r="I10" i="16"/>
  <c r="S12" i="16"/>
  <c r="T12" i="59"/>
  <c r="L12" i="59" s="1"/>
  <c r="Q16" i="59"/>
  <c r="I16" i="59" s="1"/>
  <c r="Q15" i="16"/>
  <c r="S16" i="59"/>
  <c r="K16" i="59" s="1"/>
  <c r="Q11" i="59"/>
  <c r="I11" i="59" s="1"/>
  <c r="L36" i="45"/>
  <c r="R30" i="45"/>
  <c r="T12" i="16"/>
  <c r="J14" i="16"/>
  <c r="O22" i="45"/>
  <c r="P11" i="16"/>
  <c r="V16" i="59"/>
  <c r="N16" i="59" s="1"/>
  <c r="Q15" i="59"/>
  <c r="I15" i="59" s="1"/>
  <c r="V10" i="16"/>
  <c r="M22" i="45"/>
  <c r="H10" i="16"/>
  <c r="S14" i="59"/>
  <c r="K14" i="59" s="1"/>
  <c r="P28" i="45"/>
  <c r="V14" i="59"/>
  <c r="N14" i="59" s="1"/>
  <c r="O26" i="45"/>
  <c r="P19" i="45"/>
  <c r="X19" i="45"/>
  <c r="Y19" i="45"/>
  <c r="M19" i="45"/>
  <c r="O19" i="45"/>
  <c r="K19" i="45"/>
  <c r="W19" i="45"/>
  <c r="J19" i="45"/>
  <c r="U19" i="45"/>
  <c r="T19" i="45"/>
  <c r="R19" i="45"/>
  <c r="C123" i="51"/>
  <c r="L23" i="45"/>
  <c r="U23" i="45"/>
  <c r="M23" i="45"/>
  <c r="J23" i="45"/>
  <c r="T23" i="45"/>
  <c r="O23" i="45"/>
  <c r="Y23" i="45"/>
  <c r="V23" i="45"/>
  <c r="W23" i="45"/>
  <c r="C18" i="51"/>
  <c r="C64" i="51"/>
  <c r="C121" i="51"/>
  <c r="A18" i="45"/>
  <c r="U24" i="45"/>
  <c r="Y24" i="45"/>
  <c r="P17" i="45"/>
  <c r="L17" i="45"/>
  <c r="N17" i="45"/>
  <c r="X17" i="45"/>
  <c r="M17" i="45"/>
  <c r="U17" i="45"/>
  <c r="Y17" i="45"/>
  <c r="W17" i="45"/>
  <c r="V17" i="45"/>
  <c r="K17" i="45"/>
  <c r="T17" i="45"/>
  <c r="J17" i="45"/>
  <c r="R17" i="45"/>
  <c r="O17" i="45"/>
  <c r="K8" i="45"/>
  <c r="P8" i="45"/>
  <c r="T8" i="45"/>
  <c r="Y8" i="45"/>
  <c r="R8" i="45"/>
  <c r="X8" i="45"/>
  <c r="W8" i="45"/>
  <c r="J8" i="45"/>
  <c r="O8" i="45"/>
  <c r="L8" i="45"/>
  <c r="V8" i="45"/>
  <c r="N8" i="45"/>
  <c r="U8" i="45"/>
  <c r="M8" i="45"/>
  <c r="U16" i="45"/>
  <c r="T16" i="45"/>
  <c r="Y16" i="45"/>
  <c r="O16" i="45"/>
  <c r="J16" i="45"/>
  <c r="V16" i="45"/>
  <c r="X16" i="45"/>
  <c r="W16" i="45"/>
  <c r="L16" i="45"/>
  <c r="M16" i="45"/>
  <c r="K16" i="45"/>
  <c r="P16" i="45"/>
  <c r="R16" i="45"/>
  <c r="N16" i="45"/>
  <c r="J11" i="45"/>
  <c r="T11" i="45"/>
  <c r="P11" i="45"/>
  <c r="W11" i="45"/>
  <c r="N11" i="45"/>
  <c r="V11" i="45"/>
  <c r="R11" i="45"/>
  <c r="U11" i="45"/>
  <c r="M11" i="45"/>
  <c r="L11" i="45"/>
  <c r="O11" i="45"/>
  <c r="X11" i="45"/>
  <c r="K11" i="45"/>
  <c r="Y11" i="45"/>
  <c r="P15" i="45"/>
  <c r="Y15" i="45"/>
  <c r="W15" i="45"/>
  <c r="R15" i="45"/>
  <c r="L15" i="45"/>
  <c r="K15" i="45"/>
  <c r="O15" i="45"/>
  <c r="V15" i="45"/>
  <c r="U15" i="45"/>
  <c r="J15" i="45"/>
  <c r="T15" i="45"/>
  <c r="M15" i="45"/>
  <c r="X15" i="45"/>
  <c r="N15" i="45"/>
  <c r="T14" i="45"/>
  <c r="K14" i="45"/>
  <c r="P14" i="45"/>
  <c r="X14" i="45"/>
  <c r="R14" i="45"/>
  <c r="U14" i="45"/>
  <c r="J14" i="45"/>
  <c r="W14" i="45"/>
  <c r="L14" i="45"/>
  <c r="O14" i="45"/>
  <c r="Y14" i="45"/>
  <c r="N14" i="45"/>
  <c r="V14" i="45"/>
  <c r="M14" i="45"/>
  <c r="X9" i="45"/>
  <c r="P9" i="45"/>
  <c r="L9" i="45"/>
  <c r="T9" i="45"/>
  <c r="M9" i="45"/>
  <c r="J9" i="45"/>
  <c r="V9" i="45"/>
  <c r="N9" i="45"/>
  <c r="U9" i="45"/>
  <c r="Y9" i="45"/>
  <c r="O9" i="45"/>
  <c r="W9" i="45"/>
  <c r="R9" i="45"/>
  <c r="K9" i="45"/>
  <c r="U13" i="45"/>
  <c r="K13" i="45"/>
  <c r="T13" i="45"/>
  <c r="O13" i="45"/>
  <c r="M13" i="45"/>
  <c r="N13" i="45"/>
  <c r="Y13" i="45"/>
  <c r="W13" i="45"/>
  <c r="R13" i="45"/>
  <c r="V13" i="45"/>
  <c r="P13" i="45"/>
  <c r="X13" i="45"/>
  <c r="L13" i="45"/>
  <c r="J13" i="45"/>
  <c r="K10" i="45"/>
  <c r="T10" i="45"/>
  <c r="M10" i="45"/>
  <c r="U10" i="45"/>
  <c r="J10" i="45"/>
  <c r="O10" i="45"/>
  <c r="X10" i="45"/>
  <c r="V10" i="45"/>
  <c r="Y10" i="45"/>
  <c r="P10" i="45"/>
  <c r="W10" i="45"/>
  <c r="L10" i="45"/>
  <c r="N10" i="45"/>
  <c r="R10" i="45"/>
  <c r="P12" i="45"/>
  <c r="T12" i="45"/>
  <c r="Y12" i="45"/>
  <c r="R12" i="45"/>
  <c r="N12" i="45"/>
  <c r="L12" i="45"/>
  <c r="M12" i="45"/>
  <c r="W12" i="45"/>
  <c r="X12" i="45"/>
  <c r="J12" i="45"/>
  <c r="U12" i="45"/>
  <c r="O12" i="45"/>
  <c r="K12" i="45"/>
  <c r="V12" i="45"/>
  <c r="H22" i="45" l="1"/>
  <c r="W20" i="45"/>
  <c r="L20" i="45"/>
  <c r="N20" i="45"/>
  <c r="J20" i="45"/>
  <c r="X20" i="45"/>
  <c r="R20" i="45"/>
  <c r="U20" i="45"/>
  <c r="B53" i="51"/>
  <c r="E68" i="51" s="1"/>
  <c r="H21" i="45"/>
  <c r="M20" i="45"/>
  <c r="K20" i="45"/>
  <c r="O20" i="45"/>
  <c r="V20" i="45"/>
  <c r="G36" i="45"/>
  <c r="H31" i="45"/>
  <c r="G35" i="45"/>
  <c r="F29" i="45"/>
  <c r="G28" i="45"/>
  <c r="H25" i="45"/>
  <c r="G27" i="45"/>
  <c r="G23" i="45"/>
  <c r="H32" i="45"/>
  <c r="H33" i="45"/>
  <c r="G25" i="45"/>
  <c r="H34" i="45"/>
  <c r="H35" i="45"/>
  <c r="H24" i="45"/>
  <c r="F35" i="45"/>
  <c r="F25" i="45"/>
  <c r="G34" i="45"/>
  <c r="H19" i="45"/>
  <c r="T20" i="45"/>
  <c r="Y20" i="45"/>
  <c r="H23" i="45"/>
  <c r="G37" i="45"/>
  <c r="B7" i="51"/>
  <c r="G26" i="45"/>
  <c r="F30" i="45"/>
  <c r="G31" i="45"/>
  <c r="G29" i="45"/>
  <c r="G21" i="45"/>
  <c r="F31" i="45"/>
  <c r="F21" i="45"/>
  <c r="G19" i="45"/>
  <c r="F22" i="45"/>
  <c r="H27" i="45"/>
  <c r="H26" i="45"/>
  <c r="F32" i="45"/>
  <c r="H37" i="45"/>
  <c r="G30" i="45"/>
  <c r="H28" i="45"/>
  <c r="F24" i="45"/>
  <c r="H30" i="45"/>
  <c r="F36" i="45"/>
  <c r="G33" i="45"/>
  <c r="F37" i="45"/>
  <c r="G22" i="45"/>
  <c r="G32" i="45"/>
  <c r="F27" i="45"/>
  <c r="F26" i="45"/>
  <c r="H36" i="45"/>
  <c r="G24" i="45"/>
  <c r="F19" i="45"/>
  <c r="F34" i="45"/>
  <c r="F28" i="45"/>
  <c r="F33" i="45"/>
  <c r="H29" i="45"/>
  <c r="F23" i="45"/>
  <c r="J18" i="45"/>
  <c r="R18" i="45"/>
  <c r="X18" i="45"/>
  <c r="U18" i="45"/>
  <c r="Y18" i="45"/>
  <c r="M18" i="45"/>
  <c r="L18" i="45"/>
  <c r="W18" i="45"/>
  <c r="V18" i="45"/>
  <c r="T18" i="45"/>
  <c r="N18" i="45"/>
  <c r="P18" i="45"/>
  <c r="K18" i="45"/>
  <c r="O18" i="45"/>
  <c r="F12" i="45"/>
  <c r="G12" i="45"/>
  <c r="H9" i="45"/>
  <c r="H15" i="45"/>
  <c r="G14" i="45"/>
  <c r="F14" i="45"/>
  <c r="F11" i="45"/>
  <c r="G11" i="45"/>
  <c r="G8" i="45"/>
  <c r="F8" i="45"/>
  <c r="H10" i="45"/>
  <c r="F10" i="45"/>
  <c r="G10" i="45"/>
  <c r="F9" i="45"/>
  <c r="G9" i="45"/>
  <c r="H16" i="45"/>
  <c r="G16" i="45"/>
  <c r="F16" i="45"/>
  <c r="F17" i="45"/>
  <c r="G17" i="45"/>
  <c r="H12" i="45"/>
  <c r="G13" i="45"/>
  <c r="F13" i="45"/>
  <c r="H13" i="45"/>
  <c r="H14" i="45"/>
  <c r="F15" i="45"/>
  <c r="G15" i="45"/>
  <c r="H17" i="45"/>
  <c r="H11" i="45"/>
  <c r="H8" i="45"/>
  <c r="F20" i="45" l="1"/>
  <c r="H20" i="45"/>
  <c r="G20" i="45"/>
  <c r="E114" i="51"/>
  <c r="E60" i="51"/>
  <c r="E69" i="51"/>
  <c r="E57" i="51"/>
  <c r="E120" i="51"/>
  <c r="E56" i="51"/>
  <c r="E123" i="51"/>
  <c r="E113" i="51"/>
  <c r="E130" i="51"/>
  <c r="F72" i="51"/>
  <c r="E62" i="51"/>
  <c r="E112" i="51"/>
  <c r="E59" i="51"/>
  <c r="E54" i="51"/>
  <c r="E70" i="51"/>
  <c r="E122" i="51"/>
  <c r="E116" i="51"/>
  <c r="E66" i="51"/>
  <c r="E118" i="51"/>
  <c r="E58" i="51"/>
  <c r="F71" i="51"/>
  <c r="E128" i="51"/>
  <c r="E119" i="51"/>
  <c r="E71" i="51"/>
  <c r="E73" i="51"/>
  <c r="E127" i="51"/>
  <c r="E115" i="51"/>
  <c r="E117" i="51"/>
  <c r="E111" i="51"/>
  <c r="E61" i="51"/>
  <c r="E72" i="51"/>
  <c r="E129" i="51"/>
  <c r="F73" i="51"/>
  <c r="E124" i="51"/>
  <c r="E63" i="51"/>
  <c r="E126" i="51"/>
  <c r="E67" i="51"/>
  <c r="E55" i="51"/>
  <c r="E125" i="51"/>
  <c r="E65" i="51"/>
  <c r="E64" i="51"/>
  <c r="G25" i="51"/>
  <c r="E121" i="51"/>
  <c r="H18" i="45"/>
  <c r="F18" i="45"/>
  <c r="G18" i="45"/>
  <c r="G9" i="51" l="1"/>
  <c r="F55" i="51" s="1"/>
  <c r="F115" i="51"/>
  <c r="G15" i="51"/>
  <c r="F61" i="51" s="1"/>
  <c r="G21" i="51"/>
  <c r="F67" i="51" s="1"/>
  <c r="F120" i="51"/>
  <c r="F125" i="51"/>
  <c r="F130" i="51"/>
  <c r="G23" i="51"/>
  <c r="F69" i="51" s="1"/>
  <c r="G22" i="51"/>
  <c r="F68" i="51" s="1"/>
  <c r="F128" i="51"/>
  <c r="G17" i="51"/>
  <c r="F63" i="51" s="1"/>
  <c r="F126" i="51"/>
  <c r="G18" i="51"/>
  <c r="F64" i="51" s="1"/>
  <c r="F116" i="51"/>
  <c r="F123" i="51"/>
  <c r="G19" i="51"/>
  <c r="F65" i="51" s="1"/>
  <c r="F117" i="51"/>
  <c r="F114" i="51"/>
  <c r="F118" i="51"/>
  <c r="F129" i="51"/>
  <c r="F122" i="51"/>
  <c r="G27" i="51"/>
  <c r="G8" i="51"/>
  <c r="F54" i="51" s="1"/>
  <c r="F124" i="51"/>
  <c r="G26" i="51"/>
  <c r="G11" i="51"/>
  <c r="F57" i="51" s="1"/>
  <c r="G14" i="51"/>
  <c r="F60" i="51" s="1"/>
  <c r="G16" i="51"/>
  <c r="F62" i="51" s="1"/>
  <c r="G24" i="51"/>
  <c r="F70" i="51" s="1"/>
  <c r="F113" i="51"/>
  <c r="G12" i="51"/>
  <c r="F58" i="51" s="1"/>
  <c r="G10" i="51"/>
  <c r="F56" i="51" s="1"/>
  <c r="F127" i="51"/>
  <c r="F119" i="51"/>
  <c r="F112" i="51"/>
  <c r="G13" i="51"/>
  <c r="F59" i="51" s="1"/>
  <c r="F111" i="51"/>
  <c r="G20" i="51"/>
  <c r="F66" i="51" s="1"/>
  <c r="F12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Julien Marchese</author>
  </authors>
  <commentList>
    <comment ref="S7" authorId="0" shapeId="0" xr:uid="{BB5F9218-6B18-4F23-8431-DBB09E9DD3A8}">
      <text>
        <r>
          <rPr>
            <b/>
            <sz val="9"/>
            <color indexed="81"/>
            <rFont val="Tahoma"/>
            <family val="2"/>
          </rPr>
          <t>NYU Stern CSB:</t>
        </r>
        <r>
          <rPr>
            <sz val="9"/>
            <color indexed="81"/>
            <rFont val="Tahoma"/>
            <family val="2"/>
          </rPr>
          <t xml:space="preserve">
For users that move to Stage 2 of this model's analysis: Do not come back to this column to remove issues after the fact. Instead, use the relevant Keep/Remove column provided in the "Issue Prioritization" tab. This ensures that hard-coded user inputs stay associated with the relevant material issues/strategies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U8" authorId="0" shapeId="0" xr:uid="{5A3DEC82-5A47-414D-8EDC-E68EDE1864E9}">
      <text>
        <r>
          <rPr>
            <sz val="11"/>
            <color theme="1"/>
            <rFont val="Calibri"/>
            <family val="2"/>
            <scheme val="minor"/>
          </rPr>
          <t>======
ID#AAAAwusW1xs
Divya Chandra    (2023-05-11 13:17:46)
compared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<sst xmlns="http://schemas.openxmlformats.org/spreadsheetml/2006/main" count="4204" uniqueCount="1149">
  <si>
    <t>Road Transportation</t>
  </si>
  <si>
    <t>Rail Transportation</t>
  </si>
  <si>
    <t>Marine Transportation</t>
  </si>
  <si>
    <t>Car Rental &amp; Leasing</t>
  </si>
  <si>
    <t>Cruise Lines</t>
  </si>
  <si>
    <t>Automobiles</t>
  </si>
  <si>
    <t>Auto Parts</t>
  </si>
  <si>
    <t>Airlines</t>
  </si>
  <si>
    <t>Air Freight &amp; Logistics</t>
  </si>
  <si>
    <t>Transportation</t>
  </si>
  <si>
    <t>Telecommunication Services</t>
  </si>
  <si>
    <t>Software &amp; IT Services</t>
  </si>
  <si>
    <t>Semiconductors</t>
  </si>
  <si>
    <t>Internet Media &amp; Services</t>
  </si>
  <si>
    <t>Hardware</t>
  </si>
  <si>
    <t>Electronic Manufacturing Services &amp; Original Design Manufacturing</t>
  </si>
  <si>
    <t>Technology_Communications</t>
  </si>
  <si>
    <t>Professional &amp; Commercial Services</t>
  </si>
  <si>
    <t>Media &amp; Entertainment</t>
  </si>
  <si>
    <t>Leisure Facilities</t>
  </si>
  <si>
    <t>Hotels &amp; Lodging</t>
  </si>
  <si>
    <t>Education</t>
  </si>
  <si>
    <t>Casinos &amp; Gaming</t>
  </si>
  <si>
    <t>Advertising &amp; Marketing</t>
  </si>
  <si>
    <t>Services</t>
  </si>
  <si>
    <t>Industrial Machinery &amp; Goods</t>
  </si>
  <si>
    <t>Electrical &amp; Electronic Equipment</t>
  </si>
  <si>
    <t>Containers &amp; Packaging</t>
  </si>
  <si>
    <t>Chemicals</t>
  </si>
  <si>
    <t>Aerospace &amp; Defense</t>
  </si>
  <si>
    <t>Resource_Transformation</t>
  </si>
  <si>
    <t>Wind Technology &amp; Project Developers</t>
  </si>
  <si>
    <t>Solar Technology &amp; Project Developers</t>
  </si>
  <si>
    <t>Pulp &amp; Paper Products</t>
  </si>
  <si>
    <t>Forestry Management</t>
  </si>
  <si>
    <t>Fuel Cells &amp; Industrial Batteries</t>
  </si>
  <si>
    <t>Biofuels</t>
  </si>
  <si>
    <t>Renewable_Resources_Alternative_Energy</t>
  </si>
  <si>
    <t>Water Utilities &amp; Services</t>
  </si>
  <si>
    <t>Waste Management</t>
  </si>
  <si>
    <t>Real Estate Services</t>
  </si>
  <si>
    <t>Real Estate</t>
  </si>
  <si>
    <t>Home Builders</t>
  </si>
  <si>
    <t>Gas Utilities &amp; Distributors</t>
  </si>
  <si>
    <t>Physical Impacts of Climate Change</t>
  </si>
  <si>
    <t>Materials Sourcing &amp; Efficiency</t>
  </si>
  <si>
    <t>Business Model Resilience</t>
  </si>
  <si>
    <t>Product Quality &amp; Safety</t>
  </si>
  <si>
    <t>Access &amp; Affordability</t>
  </si>
  <si>
    <t>Water &amp; Wastewater Management</t>
  </si>
  <si>
    <t>Energy Management</t>
  </si>
  <si>
    <t>Infrastructure</t>
  </si>
  <si>
    <t>Electric Utilities &amp; Power Generators</t>
  </si>
  <si>
    <t>Employee Health &amp; Safety</t>
  </si>
  <si>
    <t>Labor Practices</t>
  </si>
  <si>
    <t>Waste &amp; Hazardous Materials Management</t>
  </si>
  <si>
    <t>Air Quality</t>
  </si>
  <si>
    <t>GHG Emissions</t>
  </si>
  <si>
    <t>Engineering &amp; Construction Services</t>
  </si>
  <si>
    <t>Business Ethics</t>
  </si>
  <si>
    <t>Product Design &amp; Lifecycle Management</t>
  </si>
  <si>
    <t>Medical Equipment &amp; Supplies</t>
  </si>
  <si>
    <t>Ecological Impacts</t>
  </si>
  <si>
    <t>Managed Care</t>
  </si>
  <si>
    <t>Critical Incident Risk Management</t>
  </si>
  <si>
    <t>Health Care Delivery</t>
  </si>
  <si>
    <t>Drug Retailers</t>
  </si>
  <si>
    <t>Systemic Risk Management</t>
  </si>
  <si>
    <t>Health Care Distributors</t>
  </si>
  <si>
    <t>Supply Chain Management</t>
  </si>
  <si>
    <t>Selling Practices &amp; Product Labeling</t>
  </si>
  <si>
    <t>Health_Care</t>
  </si>
  <si>
    <t>Biotechnology &amp; Pharmaceuticals</t>
  </si>
  <si>
    <t>Customer Welfare</t>
  </si>
  <si>
    <t>Data Security</t>
  </si>
  <si>
    <t>Mortgage Finance</t>
  </si>
  <si>
    <t>Employee Engagement, Diversity, &amp; Inclusion</t>
  </si>
  <si>
    <t>Insurance</t>
  </si>
  <si>
    <t>Investment Banking &amp; Brokerage</t>
  </si>
  <si>
    <t>Human Rights &amp; Community Relations</t>
  </si>
  <si>
    <t>Security &amp; Commodity Exchanges</t>
  </si>
  <si>
    <t>Financials</t>
  </si>
  <si>
    <t>Consumer Finance</t>
  </si>
  <si>
    <t>Commercial Banks</t>
  </si>
  <si>
    <t>Asset Management &amp; Custody Activities</t>
  </si>
  <si>
    <t>Customer Privacy</t>
  </si>
  <si>
    <t>Tobacco</t>
  </si>
  <si>
    <t>Leadership &amp; Governance</t>
  </si>
  <si>
    <t>Restaurants</t>
  </si>
  <si>
    <t>The category addresses the company’s use of management systems and scenario planning to identify, understand, and prevent or minimize the occurrence of low-probability, high-impact accidents and emergencies with significant potential environmental and social externalities. It relates to the culture of safety at a company, its relevant safety management systems and technological controls, the potential human, environmental, and social implications of such events occurring, and the long-term effects to an organization, its workers, and society should these events occur.</t>
  </si>
  <si>
    <t>Processed Foods</t>
  </si>
  <si>
    <t>The category addresses a company’s approach to engaging with regulators in cases where conflicting corporate and public interests may have the potential for long-term adverse direct or indirect environmental and social impacts. The category addresses a company’s level of reliance upon regulatory policy or monetary incentives (such as subsidies and taxes), actions to influence industry policy (such as through lobbying), overall reliance on a favorable regulatory environment for business competitiveness, and ability to comply with relevant regulations. It may relate to the alignment of management and investor views of regulatory engagement and compliance at large.</t>
  </si>
  <si>
    <t>Management of the Legal &amp; Regulatory Environment</t>
  </si>
  <si>
    <t>Food_Beverage</t>
  </si>
  <si>
    <t>Non-Alcoholic Beverages</t>
  </si>
  <si>
    <t>Competitive Behavior</t>
  </si>
  <si>
    <t>Meat, Poultry &amp; Dairy</t>
  </si>
  <si>
    <t>The category addresses the company’s approach to managing risks and opportunities surrounding ethical conduct of business, including fraud, corruption, bribery and facilitation payments, fiduciary responsibilities, and other behavior that may have an ethical component. This includes sensitivity to business norms and standards as they shift over time, jurisdiction, and culture. It addresses the company’s ability to provide services that satisfy the highest professional and ethical standards of the industry, which means to avoid conflicts of interest, misrepresentation, bias, and negligence through training employees adequately and implementing policies and procedures to ensure employees provide services free from bias and error.</t>
  </si>
  <si>
    <t>Food Retailers &amp; Distributors</t>
  </si>
  <si>
    <t>The category addresses the company’s ability to manage risks and opportunities associated with direct exposure of its owned or controlled assets and operations to actual or potential physical impacts of climate change. It captures environmental and social issues that may arise from operational disruptions due to physical impacts of climate change. It further captures socio-economic issues resulting from companies failing to incorporate climate change consideration in products and services sold, such as insurance policies and mortgages. The category relates to the company's ability to adapt to increased frequency and severity of extreme weather, shifting climate, sea level risk, and other expected physical impacts of climate change. Management may involve enhancing resiliency of physical assets and/or surrounding infrastructure as well as incorporation of climate change-related considerations into key business activities (e.g., mortgage and insurance underwriting, planning and development of real estate projects).</t>
  </si>
  <si>
    <t>Business Model &amp; Innovation</t>
  </si>
  <si>
    <t>Agricultural Products</t>
  </si>
  <si>
    <t>Raising and Treating Animals with Respect and Care</t>
  </si>
  <si>
    <t>Implementing Sustainable Sourcing</t>
  </si>
  <si>
    <t xml:space="preserve">The category addresses issues related to the resilience of materials supply chains to impacts of climate change and other external environmental and social factors. It captures the impacts of such external factors on operational activity of suppliers, which can further affect availability and pricing of key resources. It addresses a company’s ability to manage these risks through product design, manufacturing, and end-of-life management, such as by using of recycled and renewable materials, reducing the use of key materials (dematerialization), maximizing resource efficiency in manufacturing, and making R&amp;D investments in substitute materials. Additionally, companies can manage these issues by screening, selection, monitoring, and engagement with suppliers to ensure their resilience to external risks. It does not address issues associated with environmental and social externalities created by operational activity of individual suppliers, which is covered in a separate category. </t>
  </si>
  <si>
    <t>Alcoholic Beverages</t>
  </si>
  <si>
    <t>The category addresses management of environmental, social, and governance (ESG) risks within a company’s supply chain. It addresses issues associated with environmental and social externalities created by suppliers through their operational activities. Such issues include, but are not limited to, environmental responsibility, human rights, labor practices, and ethics and corruption. Management may involve screening, selection, monitoring, and engagement with suppliers on their environmental and social impacts. The category does not address the impacts of external factors – such as climate change and other environmental and social factors – on suppliers’ operations and/or on the availability and pricing of key resources, which is covered in a separate category.</t>
  </si>
  <si>
    <t>The category addresses an industry’s capacity to manage risks and opportunities associated with incorporating social, environmental, and political transitions into long-term business model planning. This includes responsiveness to the transition to a low-carbon and climate-constrained economy, as well as growth and creation of new markets among unserved and underserved socio-economic populations. The category highlights industries in which evolving environmental and social realities may challenge companies to fundamentally adapt or may put their business models at risk.</t>
  </si>
  <si>
    <t>Oil &amp; Gas – Services</t>
  </si>
  <si>
    <t>Adopting Sustainable Packaging Solutions</t>
  </si>
  <si>
    <t>The category addresses incorporation of environmental, social, and governance (ESG) considerations in characteristics of products and services provided or sold by the company. It includes, but is not limited to, managing the lifecycle impacts of products and services, such as those related to packaging, distribution, use-phase resource intensity, and other environmental and social externalities that may occur during their use-phase or at the end of life. The category captures a company’s ability to address customer and societal demand for more sustainable products and services as well as to meet evolving environmental and social regulation. It does not address direct environmental or social impacts of the company’s operations nor does it address health and safety risks to consumers from product use, which are covered in other categories</t>
  </si>
  <si>
    <t>Oil &amp; Gas – Refining &amp; Marketing</t>
  </si>
  <si>
    <t>The category addresses a company’s ability to ensure that its culture and hiring and promotion practices embrace the building of a diverse and inclusive workforce that reflects the makeup of local talent pools and its customer base. It addresses the issues of discriminatory practices on the bases of race, gender, ethnicity, religion, sexual orientation, and other factors.</t>
  </si>
  <si>
    <t>Human Capital</t>
  </si>
  <si>
    <t>Extractives_Minerals_Processing</t>
  </si>
  <si>
    <t>Metals &amp; Mining</t>
  </si>
  <si>
    <t>The category addresses a company’s ability to create and maintain a safe and healthy workplace environment that is free of injuries, fatalities, and illness (both chronic and acute). It is traditionally accomplished through implementing safety management plans, developing training requirements for employees and contractors, and conducting regular audits of their own practices as well as those of their subcontractors. The category further captures how companies ensure physical and mental health of workforce through technology, training, corporate culture, regulatory compliance, monitoring and testing, and personal protective equipment.</t>
  </si>
  <si>
    <t>Oil &amp; Gas – Midstream</t>
  </si>
  <si>
    <t>The category addresses the company’s ability to uphold commonly accepted labor standards in the workplace, including compliance with labor laws and internationally accepted norms and standards. This includes, but is not limited to, ensuring basic human rights related to child labor, forced or bonded labor, exploitative labor, fair wages and overtime pay, and other basic workers' rights. It also includes minimum wage policies and provision of benefits, which may influence how a workforce is attracted, retained, and motivated. The category further addresses a company’s relationship with organized labor and freedom of association.</t>
  </si>
  <si>
    <t>Iron &amp; Steel Producers</t>
  </si>
  <si>
    <t>The category addresses social issues that may arise from a failure to manage the transparency, accuracy, and comprehensibility of marketing statements, advertising, and labeling of products and services. It includes, but is not limited to, advertising standards and regulations, ethical and responsible marketing practices, misleading or deceptive labeling, as well as discriminatory or predatory selling and lending practices. This may include deceptive or aggressive selling practices in which incentive structures for employees could encourage the sale of products or services that are not in the best interest of customers or clients.</t>
  </si>
  <si>
    <t>Social Capital</t>
  </si>
  <si>
    <t>Oil &amp; Gas – Exploration &amp; Production</t>
  </si>
  <si>
    <t>The category addresses customer welfare concerns over issues including, but not limited to, health and nutrition of foods and beverages, antibiotic use in animal production, and management of controlled substances. The category addresses the company’s ability to provide consumers with manufactured products and services that are aligned with societal expectations. It does not include issues directly related to quality and safety malfunctions of manufactured products and services, but instead addresses qualities inherent to the design and delivery of products and services where customer welfare may be in question. The scope of the category also captures companies’ ability to prevent counterfeit products.</t>
  </si>
  <si>
    <t>Coal Operations</t>
  </si>
  <si>
    <t>The category addresses issues involving unintended characteristics of products sold or services provided that may create health or safety risks to end-users. It addresses a company’s ability to offer manufactured products and/or services that meet customer expectations with respect to their health and safety characteristics. It includes, but is not limited to, issues involving liability, management of recalls and market withdrawals, product testing, and chemicals/content/ingredient management in products.</t>
  </si>
  <si>
    <t>Construction Materials</t>
  </si>
  <si>
    <t>The category addresses a company’s ability to ensure broad access to its products and services, specifically in the context of underserved markets and/or population groups. It includes the management of issues related to universal needs, such as the accessibility and affordability of health care, financial services, utilities, education, and telecommunications.</t>
  </si>
  <si>
    <t>The category addresses management of risks related to collection, retention, and use of sensitive, confidential, and/or proprietary customer or user data. It includes social issues that may arise from incidents such as data breaches in which personally identifiable information (PII) and other user or customer data may be exposed. It addresses a company’s strategy, policies, and practices related to IT infrastructure, staff training, record keeping, cooperation with law enforcement, and other mechanisms used to ensure security of customer or user data.</t>
  </si>
  <si>
    <t>Toys &amp; Sporting Goods</t>
  </si>
  <si>
    <t>The category addresses management of risks related to the use of personally identifiable information (PII) and other customer or user data for secondary purposes including but not limited to marketing through affiliates and non-affiliates. The scope of the category includes social issues that may arise from a company’s approach to collecting data, obtaining consent (e.g., opt-in policies), managing user and customer expectations regarding how their data is used, and managing evolving regulation. It excludes social issues arising from cybersecurity risks, which are covered in a separate category.</t>
  </si>
  <si>
    <t>Consumer_Goods</t>
  </si>
  <si>
    <t>Multiline and Specialty Retailers &amp; Distributors</t>
  </si>
  <si>
    <t>The category addresses management of the relationship between businesses and the communities in which they operate, including, but not limited to, management of direct and indirect impacts on core human rights and the treatment of indigenous peoples. More specifically, such management may cover socio-economic community impacts, community engagement, environmental justice, cultivation of local workforces, impact on local businesses, license to operate, and environmental/social impact assessments. The category does not include environmental impacts such as air pollution or waste which, although they may impact the health and safety of members of local communities, are addressed in separate categories.</t>
  </si>
  <si>
    <t>Household &amp; Personal Products</t>
  </si>
  <si>
    <t>Improving Soil Health</t>
  </si>
  <si>
    <t>Ensuring Protection of Biodiversity and Ecosystem Conservation</t>
  </si>
  <si>
    <t>The category addresses management of the company’s impacts on ecosystems and biodiversity through activities including, but not limited to, land use for exploration, natural resource extraction, and cultivation, as well as project development, construction, and siting. The impacts include, but are not limited to, biodiversity loss, habitat destruction, and deforestation at all stages – planning, land acquisition, permitting, development, operations, and site remediation. The category does not cover impacts of climate change on ecosystems and biodiversity.</t>
  </si>
  <si>
    <t>Environment</t>
  </si>
  <si>
    <t>E-Commerce</t>
  </si>
  <si>
    <t>Reducing the Use of Harmful Chemicals</t>
  </si>
  <si>
    <t>The category addresses environmental issues associated with hazardous and non-hazardous waste generated by companies. It addresses a company’s management of solid wastes in manufacturing, agriculture, and other industrial processes. It covers treatment, handling, storage, disposal, and regulatory compliance. The category does not cover emissions to air or wastewater nor does it cover waste from end-of-life of products, which are addressed in separate categories.</t>
  </si>
  <si>
    <t>Building Products &amp; Furnishings</t>
  </si>
  <si>
    <t>Improving Water Security</t>
  </si>
  <si>
    <t>The category addresses a company’s water use, water consumption, wastewater generation, and other impacts of operations on water resources, which may be influenced by regional differences in the availability and quality of and competition for water resources. More specifically, it addresses management strategies including, but not limited to, water efficiency, intensity, and recycling. Lastly, the category also addresses management of wastewater treatment and discharge, including groundwater and aquifer pollution.</t>
  </si>
  <si>
    <t>Appliance Manufacturing</t>
  </si>
  <si>
    <t>Improving Energy Efficiency &amp; Use of Renewables</t>
  </si>
  <si>
    <t>The category addresses environmental impacts associated with energy consumption. It addresses the company’s management of energy in manufacturing and/or for provision of products and services derived from utility providers (grid energy) not owned or controlled by the company. More specifically, it includes management of energy efficiency and intensity, energy mix, as well as grid reliance. Upstream (e.g., suppliers) and downstream (e.g., product use) energy use is not included in the scope</t>
  </si>
  <si>
    <t>Apparel, Accessories &amp; Footwear</t>
  </si>
  <si>
    <t>Improving Air Quality</t>
  </si>
  <si>
    <t>The category addresses management of air quality impacts resulting from stationary (e.g., factories, power plants) and mobile sources (e.g., trucks, delivery vehicles, planes) as well as industrial emissions. Relevant airborne pollutants include, but are not limited to, oxides of nitrogen (NOx), oxides of sulfur (SOx), volatile organic compounds (VOCs), heavy metals, particulate matter, and chlorofluorocarbons. The category does not include GHG emissions, which are addressed in a separate category.</t>
  </si>
  <si>
    <t>The category addresses direct (Scope 1) greenhouse gas (GHG) emissions that a company generates through its operations. This includes GHG emissions from stationary (e.g., factories, power plants) and mobile sources (e.g., trucks, delivery vehicles, planes), whether a result of combustion of fuel or non-combusted direct releases during activities such as natural resource extraction, power generation, land use, or biogenic processes. The category further includes management of regulatory risks, environmental compliance, and reputational risks and opportunities, as they related to direct GHG emissions. The seven GHGs covered under the Kyoto Protocol are included within the category—carbon dioxide (CO2), methane (CH4), nitrous oxide (N2O), hydrofluorocarbons (HFCs), perfluorocarbons (PFCs), sulfur hexafluoride (SF6), and nitrogen trifluoride (NF3).</t>
  </si>
  <si>
    <t>#</t>
  </si>
  <si>
    <t>Industry</t>
  </si>
  <si>
    <t>Sector</t>
  </si>
  <si>
    <t>List</t>
  </si>
  <si>
    <t>General Strategy 2</t>
  </si>
  <si>
    <t>General Strategy 1</t>
  </si>
  <si>
    <t>Description of Issue</t>
  </si>
  <si>
    <t>Material Issues</t>
  </si>
  <si>
    <t>Category</t>
  </si>
  <si>
    <t>Count Material Issues:</t>
  </si>
  <si>
    <t>https://www.sasb.org/standards/materiality-finder/find/?industry[0]=FB-PF</t>
  </si>
  <si>
    <t>Source: https://www.sasb.org/standards/materiality-finder/?lang=en-us</t>
  </si>
  <si>
    <t>Source: SASB, PRI</t>
  </si>
  <si>
    <t>Deduped Material Issues by Sector</t>
  </si>
  <si>
    <t>Material Issues by Industry</t>
  </si>
  <si>
    <t>Industry List</t>
  </si>
  <si>
    <t>Lists</t>
  </si>
  <si>
    <t>Strategies</t>
  </si>
  <si>
    <t>Value Drivers</t>
  </si>
  <si>
    <t>Practices</t>
  </si>
  <si>
    <t>Strategies, Practices, and Value Drivers</t>
  </si>
  <si>
    <t>Protecting Customer Privacy</t>
  </si>
  <si>
    <t>Ensuring Data Protection</t>
  </si>
  <si>
    <t>Providing high-quality, sustainable and accessible products and services for underserved populations</t>
  </si>
  <si>
    <t>Ensuring Safe Products and Services</t>
  </si>
  <si>
    <t>Protecting Customer Health and Welfare</t>
  </si>
  <si>
    <t>Investing in Sustainable and Authentic Brand Marketing and Communications</t>
  </si>
  <si>
    <t>Implementing Circular Solutions</t>
  </si>
  <si>
    <t>Sustainability Embedded into Business Planning and Strategy</t>
  </si>
  <si>
    <t>Embedding Strong Ethics into the Company</t>
  </si>
  <si>
    <t>Ensuring Positive Impacts for Local Communities</t>
  </si>
  <si>
    <t>Protecting Employee Health and Safety</t>
  </si>
  <si>
    <t>Ensuring a Diverse, Equitable and Inclusive Workforce and Culture</t>
  </si>
  <si>
    <t>Incorporate Robust Systemic Risk Scenario Planning into ERM</t>
  </si>
  <si>
    <t>Adapting to Climate Change</t>
  </si>
  <si>
    <t>Supporting Regulation and Legislation that Improves Corporate Sustainability</t>
  </si>
  <si>
    <t>Ensuring Zero Critical Incidents</t>
  </si>
  <si>
    <t>Good Corporate Citizenship Supporting Society</t>
  </si>
  <si>
    <t>Description</t>
  </si>
  <si>
    <t>Current Progress</t>
  </si>
  <si>
    <t>Clear Targets</t>
  </si>
  <si>
    <t>Innovation &amp; Growth</t>
  </si>
  <si>
    <t>Risk Mitigation</t>
  </si>
  <si>
    <t>Credible Reporting Standards</t>
  </si>
  <si>
    <t>Strategy</t>
  </si>
  <si>
    <t>Sector:</t>
  </si>
  <si>
    <t>Total</t>
  </si>
  <si>
    <t>Mitigating Climate Change Impacts</t>
  </si>
  <si>
    <t>Investing in Worker Wellbeing</t>
  </si>
  <si>
    <t>Product Design &amp; Lifecycle Management (1/2)</t>
  </si>
  <si>
    <t>Materials Sourcing &amp; Efficiency (1/2)</t>
  </si>
  <si>
    <t>Ecological Impacts (Agriculture)</t>
  </si>
  <si>
    <t>Materials Sourcing &amp; Efficiency (Agriculture)</t>
  </si>
  <si>
    <t>Waste &amp; Hazardous Materials Management (2/2)</t>
  </si>
  <si>
    <t>Product Design &amp; Lifecycle Management (2/2)</t>
  </si>
  <si>
    <t>Materials Sourcing &amp; Efficiency (2/2)</t>
  </si>
  <si>
    <t>Waste &amp; Hazardous Materials Management (1/2)</t>
  </si>
  <si>
    <t>Committing to Zero Waste to Landfill</t>
  </si>
  <si>
    <t>Step 3: Score &amp; Weight Current Practices (Just Input Scores of 1-5)</t>
  </si>
  <si>
    <t>Current State / Progress / Growth</t>
  </si>
  <si>
    <t>dup</t>
  </si>
  <si>
    <t>Scoring Notes (if Needed)</t>
  </si>
  <si>
    <t>Total (Weighted)</t>
  </si>
  <si>
    <t>• Prioritization of food safety and innovation reflected in online interviews
• "Understanding what the water activity levels are is a key attribute for the majority of the products that we make, because we tend to make low moisture foods"
• "The metrics on the certificates of analysis remain important throughout the entire process, from initial mixing to final packaging. Frequent checks ensure that each lot is within the set parameters for physical, chemical, and microbiological attributes.  "
https://www.linkedin.com/pulse/beyond-bars-product-innovation-food-safety-clif-bar-company-/</t>
  </si>
  <si>
    <t>• Clif Bar has advocated for strong, effective climate and water conservation policy at the state and national level for over a decade in partnership with CERES (BICEP – Business for Innovative Climate and Energy Policy) and Protect Our Winters. We also lobby for federal policies that support organic agriculture in the Farm Bill.
• 2015: "Clif Bar joins campaign to protect water supply in California"
• 2008: "Clif Bar brings office energy and water use down by 10% by hosting a company-wide eco-challenge."
• 2003: "Company switches to 100% recycled paperboard, generating an environmental savings upstream of 14,000 trees and 6 million gallons of water in one year!"</t>
  </si>
  <si>
    <t>"Our brands support organic farming systems that restore soil health and biodiversity and avoid the use of toxic chemicals made from fossil fuels. "
"Research is key to advancing agriculture, yet government support for organic research has lagged. One example: A dearth of seed bred to thrive in organic conditions is a major obstacle for organic farmers. To help fill the void, Clif Bar has become the largest private funder of organic research in the U.S., supporting graduate fellowships in organic plant breeding and endowed chairs in organic research at leading public universities."</t>
  </si>
  <si>
    <t>• Noted low usage of fertilizer and other chemicals
• "Organic farming reduces the exposure of consumers, farmers, farmworkers and neighboring communities to toxic persistent pesticides. Instead of relying on synthetic chemicals, organic farmers primarily use ecological practices like crop rotation to improve soil fertility and avoid pests and disease."
• Goal of 100% organic ingredients</t>
  </si>
  <si>
    <t>• "Our foods are centered around plant-based ingredients such as whole grains, nuts, and dried fruit such as wholesome rolled oats, organic almonds, and organic raisins, just to name a few examples. However, while most of our products contain no intentionally added animal-based ingredients, they may be made in a bakery that uses dairy-based ingredients. In those cases, we note the potential for traces of dairy on our packaging to inform consumers trying to avoid it (e.g. those with allergies, vegans, etc.)."
• Only one of our foods contain intentionally added animal-based ingredients CLIF Kid Zbar® Protein includes whey.</t>
  </si>
  <si>
    <t>Putting no score due to lack of impact from this material issue</t>
  </si>
  <si>
    <t>Questions</t>
  </si>
  <si>
    <t>Target Company:</t>
  </si>
  <si>
    <r>
      <t xml:space="preserve">Step 2: </t>
    </r>
    <r>
      <rPr>
        <b/>
        <u/>
        <sz val="14"/>
        <rFont val="Calibri"/>
        <family val="2"/>
        <scheme val="minor"/>
      </rPr>
      <t>Manually</t>
    </r>
    <r>
      <rPr>
        <b/>
        <sz val="14"/>
        <rFont val="Calibri"/>
        <family val="2"/>
        <scheme val="minor"/>
      </rPr>
      <t xml:space="preserve"> Input Current Practices and Answer How Target is Employing Denoted Strategy. Use Annual Reports and Other Public Sources. MUST MANUALLY REMOVE ONCE MOVING TO NEW TARGET</t>
    </r>
  </si>
  <si>
    <t>Tab Directory:</t>
  </si>
  <si>
    <t>Commitments:
• Will reduce emissions by 50% by 2030, will meet climate pledge commitment of net-zero carbon by 2040 (includes offsets)
• 1 million trees planted by 2025
Progress:
• 2018: 275K mtCO2e (Scope 1: 9,386, Scope 2: 8,991, Scope 3: 257,140)
• 2022: ~255K mtCO2e
Other:
• Utilize science-based targets</t>
  </si>
  <si>
    <t>Commitments:
• Use 100% renewable electricity within our eGRID subregion by 2030 
• EV100 commitment of 100% electric or plug-in hybrid electric by 2030
Progress:
• In 2006, we launched a sustainability benefits program that helps employees buy electric and hybrid cars. Over time, it expanded to include commuter bikes, installing solar panels, and planting organic gardens and fruit trees. Employees are driving change—70% now use greener vehicles! 
• In 2018, we built a five-acre solar array + pollinator habitat in Idaho that generates 2 megawatts of renewable energy. 
• Other:</t>
  </si>
  <si>
    <t>Commitments:
• 2030: Donate $100 million in cash and product in support of health, equity, and Earth
• 2030: Engage 100% of employees in CLIF CORPS, our employee impact program, through service and community support
Progress:
• 2021: Donated $6,298,220 to nonprofit partners in our communities, donated $17,528,243 worth of product to food banks, disaster relief efforts, and our community partners, Clif people volunteered 8,058 hours 
"In 2021, Clif sourced 129 million lbs. of organic ingredients, ~80% of total ingredients for the year"
• 2001: no organic ingredients
Other:</t>
  </si>
  <si>
    <t>Commitments:
• Can't find commitments
Progress:
• Clif bar is considered a leader in sustainability by consumers and the market at large
Other:
• "We grow enduring and purpose-filled brands that consumers embrace by delivering on their hunger for food that’s packed with heart, authenticity, and, most of all, positive energy."</t>
  </si>
  <si>
    <t>Commitments:
• In 2020, Clif Bar joined the 10x20x30 Food Loss and Waste Initiative led by the World Resources Institute with a goal of cutting food loss and waste in half by 2030.
Progress:
• 2018: Clif Bar bakery in Twin Falls, Idaho is recognized as a Pollution Prevention Champion by the Idaho Department of Environmental Quality for its successful efforts to reduce waste and improve sustainability.
2015: Clif Bar made significant progress toward zero waste (measured as 90% or more diversion from landfill and incinerators) and achieved: 73% waste diversion at its bakeries, 88% at its distribution centres, 89% at its headquarters (where it has an office, a childcare centre, a warehouse and a new innovation centre).
Other:</t>
  </si>
  <si>
    <t>Commitments:
• 100% of our plastic packaging will be reusable, recyclable, or compostable by 2025 
• Reduce virgin plastic in our packaging by 12% by 2025 
• 25% of our plastic packaging will be made with renewable or recycled materials
• We will remove 1 million pounds of plastic waste from the environment
Progress: 
• Tested five wrapper materials through operational and field testing at industrial compost processing facilities
• Submitted wrapper for compostable certification by the Biodegradeable Products Institute
• CLIF Cereal now in fully recycleable packaging</t>
  </si>
  <si>
    <t>Commitments:
• "Our goal is to divert 90% or more of our waste from landfills and incinerators at our bakeries, distribution centers, and headquarters."
• Clif Bar &amp; Company has proudly signed the Ellen MacArthur Foundation Global Commitment, pledging to make 100% of our packaging reusable, recyclable, or compostable by 2025.
Progress:
• &gt;90% waste diversion, currently testing out various packaging types</t>
  </si>
  <si>
    <t>• Clear outline of the data that Clif Bar collects
• Do not see details on data protection technology
https://www.clifbar.com/privacy-statement</t>
  </si>
  <si>
    <t>Commitments:
• "We have ongoing financial and volunteer commitments to organizations such as the Conservation Alliance, American Forests, CERES, Business for Innovative Climate and Energy Policy (BICEP), Sustainable Food Trade Association, Climate Collaborative, U.S. Green Building Council, Leave No Trace, Access Fund, The American Alpine Club, Protect our Winters (POW), Winter Wildlands Alliance, Surfrider Foundation, and Save the Waves."
• "Besides our support for those groups, Clif Bar Family Foundation provides operational support to hundreds of grassroots organizations that strengthen our food system and communities, enhance public health, and safeguard our environment and natural resources. To date, the Clif Bar Family Foundation has contributed over $24 million dollars to supporting grassroots nonprofits such as 350.org, Post-Landfill Action Network (PLAN), Food Recovery Network, etc."
Progress:
• Climate advocate, water conservationist, leader in the field
Other:</t>
  </si>
  <si>
    <t xml:space="preserve">Commitments:
• We’re committed to achieving pay equity and a living wage for our people. 
• Expanding our ongoing commitment to Diversity, Equity, and Inclusion (DEI), including the launch of five Employee Resource Groups
Progress:
• 2010: Employees are owners too. Employee Stock Owner Plan (ESOP) gives employees 20% ownership of the business.
• Clif offers sabbaticals, volunteering, first-time home buyer benefit, among other perks
Other:
• Together, we’re using a science-based approach to measure well-being and to evolve our purpose-driven workplace—one that prioritizes our People and Five Aspirations along with a more flexible, hybrid environment
• Our owned and operated bakeries officially became multilingual facilities in 2021, with trainings and signage in multiple languages and two full-time, onsite translators to ensure transparency and openness. </t>
  </si>
  <si>
    <t>Commitments:
• 100% of direct suppliers meet our Vendor Code of Conduct or equivalent by 2030
Progress:
• Supplier Code of Conduct (based on selection International Labor Organization conventions and covering a full fange of ethical trading issues focused on labor rights; including a safe environment, the right to organize, freedom to leave premises, and the absence of forced labor, slavery, human trafficking and discrimination in the workplace, among others)
• All suppliers go through extensive screening process
• Yearly third-party social compliance announced audits are completed at select suppliers
• Responsible sourcing training required for management and key staff within supply chain and social responsibility team
Other:</t>
  </si>
  <si>
    <t>Mgmt / Org Capabilities</t>
  </si>
  <si>
    <t>Mgmt. / Org. Capabilities</t>
  </si>
  <si>
    <t>Rank</t>
  </si>
  <si>
    <t>Commitments:
• Commitment to sustanable packaging and reducing environmental footprint of sold goods
Progress:
• Testing various materials and working to reduce the waste of sold goods, on track with goals</t>
  </si>
  <si>
    <t>Commitments:
• Commitment to using organic, quality ingredients in their products
Progress:
• Operate clean vendor programs, help farmers' operations, promote soil health and thus quality ingredients</t>
  </si>
  <si>
    <t>Commitments:
• Employee Stock Owner Plan (enacted in 2010), gives employees 20% ownership of the business
• Various health benefits - fitness plan, community service, sabbaticals, etc
• "Commited to achieving pay equity and a living wage for employees"
• "Improving Farmers' Lives by Closing the Living Income Gap"
Progress:
• "1,172 employee owners"
• On Glassdoor: "Great culture, great benefits, great 401K match, competitive salaries"</t>
  </si>
  <si>
    <t>Kraft Heinz</t>
  </si>
  <si>
    <t>Weak target, vague progress description</t>
  </si>
  <si>
    <t>Unclear why these specific targets were chosen</t>
  </si>
  <si>
    <t>Vague targets / 1 incredibly specific yet vague target? (reduce sodium by 5% in BBQ Sauce?) - how is that relevant when talking about a global org of many, many products?</t>
  </si>
  <si>
    <t>Very specific target - one product in one georgraphic zone?</t>
  </si>
  <si>
    <t>Incredibly vague, what does "On Track" mean? Need specific data</t>
  </si>
  <si>
    <t>Vague target and vague description of progress, or incredibly specific target</t>
  </si>
  <si>
    <t>Good actions, though relatively specific</t>
  </si>
  <si>
    <t xml:space="preserve">In late 2021, Kraft Heinz, along with approximately 30 companies from across the agricultural value chain, became a founding member of SAI Platform’s new Regenerative Agriculture Programme. The purpose of the program is to build industry alignment, reduce duplication and amplify impact through the creation of a universal framework with locally implementable indicators, to ensure accessibility and applicability of regenerative agriculture principles, practices and outcomes on farm. The program will work to scientifically validate regenerative principles, engage with farmers and develop a mechanism for corporations to verify and communicate regenerative targets to external stakeholders. </t>
  </si>
  <si>
    <t xml:space="preserve">Third party assessment: 675/950 (B) - UpGuard </t>
  </si>
  <si>
    <t>Despite these growing risks, Kraft Heinz has not established mechanisms through which it tracks, reports, or reduces the use of synthetic pesticides. In its Materiality Assessment, Kraft Heinz marks sustainable agriculture high in importance to stakeholders and impact to the company, yet it’s reporting is notably silent on the subject of pesticide use.</t>
  </si>
  <si>
    <t>Commitments:
• "Achieve Net Zero carbon emissions by 2050, halving same by 2030"
Progress:
• "Early Stage"</t>
  </si>
  <si>
    <t>Commitments:
• "Reduce energy use intensity by 15% across our manufacturing facilities by 2025 (per metric ton of product made)"
• "Procure majority of electricity from renewable sources by 2025"
Progress (In Order):
• "On Track: 5.1%"
• "On Track: 7%"
Other:
• No mention why they chose 15% or how it was chosen
• What does "Majority" mean?</t>
  </si>
  <si>
    <t>Commitments:
• "Improve product health &amp; nutrition by achieving 85% compliance with Kraft Heinz Global Nutrition Targets by 2025"
• "Reduce total sugar in our products by more than 60
million pounds across our global portfolio by 2025"
• "Reduce sodium by an additional 5% in our BBQ Sauce
and Kraft Salad Dressings in North America by 2025."
• "Provide 1.5B meals to people in need by 2025 against our 2019 baseline"
• Rise Against Hunger, LAUNCH Project, Heifer International collaboration, Feeding America, and more - all programs aimed at customer health
Progress (In Order):
• "On Track: 67.7%"
• "On Track: 16%"
• "Early Stage"
• "On Track"
Other:
• Aiming for 85% compliance with its own internal standard?</t>
  </si>
  <si>
    <t>Commitments:
• "Reduce water use intensity by 20% in high-risk watershed areas by 2025 (per metric ton of product made"
• "Reduce water use intensity by 15% across our manufacturing facilities by 2025(per metric ton of product made)
Progress:
• "On Track: 12.2%"
• "On Track: 4.4%"</t>
  </si>
  <si>
    <t>Commitments:
• "In the United States, our certified organic products adhere to the U.S. Department of Agriculture’s National Organic Program standards and regulations. Our organic certified products include certain Capri-Sun juices, Heinz tomato ketchup products and Classico sauces."
• In the United States, Kraft Heinz abides by a comprehensive set of marketing to children standards: Children’s Food &amp; Beverage Advertising Initiative (CFBAI), Children’s Online Privacy Protection Act (COPPA) and Children’s Advertising Review Unit (CARU). 
Progress:
• Marketing some sustainable products, but limited number of products compared to total portfolio
• Developing many new organic products</t>
  </si>
  <si>
    <t>Commitments:
• "Reduce waste to landfill intensity by 20% across our manufacturing facilities by 2025(per metric ton of product made)"
Progress:
• "On Track: 14.7%"</t>
  </si>
  <si>
    <t>Commitments:
• Compliance with our own internal food safety and product quality management system helps ensure our owned factories are also compliant with Global Food Safety Initiative (GFSI) recognized certification (e.g. FSSC 22000). Many of our factories undergo third party audits and achieve third party certification to demonstrate this. Kraft Heinz also serves on the GFSI Steering Committee (alongside major producers and retailers), working through challenges to enable the GFSI objectives, including governance &amp; technical working groups.
• "Compliance* with Kraft Heinz’s Global Nutrition Targets (GNTs) fell from 74.7 percent in 2020 to 67.7 percent in 2021. This decrease resulted from two main contributory factors: Inclusion of expanded regional data, Updated nutritional information"
Progress:
• They are tracking compliance with nutrition targets</t>
  </si>
  <si>
    <t>Commitments:
• "Aim to make 100% recyclable, reusable, or compostable packaging by 2025"
Progress:
• "On Track: 84%"</t>
  </si>
  <si>
    <t>Commitments:
• "Create a fully circular Heinz Tomato Ketchup Bottle in Europe by 2022"
Progress:
• "Complete"</t>
  </si>
  <si>
    <t>Commitments:
• Aim of reducing deforestation by removing unsustainable palm oil production
Progress:
• Palm oil is now 100% sustainable sources</t>
  </si>
  <si>
    <t>Commitments:
• "Our compiled worldwide Total Recordable Incident Rate (TRIR) is a medical incident rate based on the U.S. Occupational Safety and Health Administration (OSHA) record-keeping criteria (injuries per 200,000 hours)."
"We track and measure implementation through internal audits, with results reflected in Management-by-Objectives KPIs and Factory Championship rankings. Due to robust site-level implementation, Kraft Heinz improved its safety KPIs over the last year, representing some of the best results among our food and beverage industry peers"
Progress:
• 2021 saw continued progress in our Worldwide Safety Performance, resulting in a 0.62 TRIR, improving approximately 16 percent as compared to 2020</t>
  </si>
  <si>
    <t xml:space="preserve">Commitments:
• "Kraft Heinz developed a set of Global Principles applicable to its supply chain referred to as the Supplier Guiding Principles. In 2021, Kraft Heinz launched our updated Supplier Guiding Principles in accordance with our commitment for improved efficacy and due diligence with our valued suppliers around sustainable business practices."
Progress:
• Our SGPs were developed using industry best practices and internationally recognized standards, including the United Nations Guiding Principles on Business and Human Rights, the International Bill of Human Rights, and the principles set forth in the International Labor Organization’s (ILO) Declaration on Fundamental Principles and Rights at Work. In 2021, Kraft Heinz also launched a supplier facing version of its Ownerversity e-learning platform which includes supplier-specific training on the new SGPs. This training is a foundational resource in developing existing suppliers and onboarding new suppliers into the Kraft Heinz ecosystem. The training is available in 6 languages. </t>
  </si>
  <si>
    <t>Commitments:
• "Improve use and transparency of simpler ingredients by 2025."
• "Source 100% of eggs globally from cage-free or better* hens by 2025."
• "Source 100% of eggs in Europe from free-range hens"
• "Purchase 100% sustainably-sourced Heinz Ketchup tomatoes by 2025."
• "Purchase 100% sustainable palm oil by 2022."
• "Purchase 100% traceable palm oil to the mill by 2022"
Progress:
• "On Track"
• "On Track: 64%"
• "Complete"
• "On Track"
• "Complete"
• "Complete"</t>
  </si>
  <si>
    <t>Commitments:
• "Designing for Recyclability"
Progress:
• Some efforts aimed at circularity and waste reduction</t>
  </si>
  <si>
    <t>Commitments:
• "Increase our plant-based offerings"
• "Continue to work with animal welfare experts and suppliers on best practices to eliminate painful procedures and promote sustainable practices."
• "Improve broiler chicken welfare in the U.S. by 2024 and European chicken commitment by 2026."
Progress:
• "On Track"
• "On Track"
• "On Track"</t>
  </si>
  <si>
    <t>Commitments:
• Forbes best places to work 2022
• 3.7/5 rating on Glassdoor on compensation, "strong 401K match"
• LiveWell health and wellness program raises awareness on wellness issues
• "Ownerversity" provides employee training
Progress:
• Decent benefits, mixed engagement on sustainability - feels more like a compliance exercise that the firm has to do</t>
  </si>
  <si>
    <t>Target Company (Fill Out):</t>
  </si>
  <si>
    <t>Current State</t>
  </si>
  <si>
    <t>• Salary and benefits
• Engagement on sustainability
• Close pay equity gap
• Increase wages
• Promote flexibility</t>
  </si>
  <si>
    <t>• Improved retention
• Higher productivity  
• Lower recruitment costs 
• Fewer work stoppages/strikes/lawsuits</t>
  </si>
  <si>
    <t>• Funding projects/partnerships that protect natural resources/local communities
• Sustainability certification or code compliance of suppliers
• Preferred supplier status, long-term contracts, and incentives for sustainable sourcing</t>
  </si>
  <si>
    <t>• Increased market share and premium
• Improved supplier and customer loyalty
• Reputational brand benefits
• Reduced regulatory, operational, and market risk
• Increased customer loyalty</t>
  </si>
  <si>
    <t>• Reduce emissions across all three scopes, focusing on direct emissions first, but also focusing on where the biggest emissions are</t>
  </si>
  <si>
    <t>• Operational efficiencies in terms of costs
• Reduced exposure to regulatory fines and fees
• Reduced reputational and market risk  
• Lower cost of capital
• Improved employee recruitment and retention</t>
  </si>
  <si>
    <t>• Reduce harmful chemical use
• Ensure proper employee training and protective equipment
• Substitute bio-based products</t>
  </si>
  <si>
    <t>• Reduced chemical costs
• Reduced regulatory risk
• Reduced negative health incidents
• Potential reduction of lawsuits</t>
  </si>
  <si>
    <t>• Reduce packaging weight
• Substitute bio-based packaging
• Source paper packaging from certified forests
• Reduce packaging
• Ensure circularity of packaging</t>
  </si>
  <si>
    <t>• Reduced regulatory risk
• Reduced material and input costs
• Improved market share, loyalty, premium</t>
  </si>
  <si>
    <t>• Reduce herbicide and pesticide use
• Improve nutrient management
• Rotate crops
• Continuous cover crops
• Require regenerative certification</t>
  </si>
  <si>
    <t>• Increased productivity
• Lower input costs
• Reduced risk associated with extreme weather
• Reduced crop insurance costs
• Resilient supply chain
• Less regulatory and market risk
• Increased sales, market share
• Increased customer loyalty</t>
  </si>
  <si>
    <t>• Ensure ongoing access to water (no stranded asset)
• Reduced water use and wastewater disposal costs 
• Reduced regulatory and license to operate risk</t>
  </si>
  <si>
    <t>• Partnerships to protect important conservation areas and species
• Commit to no deforestation
• Regenerate/reforest degenerated land
• Inventory/Protect / restore endangered and threatened  species
• Provide and track ecosystem service benefits</t>
  </si>
  <si>
    <t>• Brand and reputational benefits
• Reduced regulatory and reputational risk</t>
  </si>
  <si>
    <t>• Implement good animal welfare practices and certification
• Humane slaughter conditions
• Healthy diet
• Waste well managed
• By-products well used
• Antibiotic use minimized</t>
  </si>
  <si>
    <t>• Higher premiums and market share (through claims/certifications and quality)
• Increased productivity (healthier, fatter anmals)
• Revenues from by-products
• Reduced regulatory risk</t>
  </si>
  <si>
    <t>• Reuse or recycle waste and by-products in production process or post-consumption</t>
  </si>
  <si>
    <t>• Reduce waste disposal costs
• Reduce cost of buying virgin materials 
• Revenue from sale of by-products/waste/upcycled products
• Reduced regulatory and operational risk</t>
  </si>
  <si>
    <t>• Communicate sustainable commitments/certification on pack
• Ensure transparent and credible comms
• Communicate sustainabily impacts B2B
• Do not target children with unhealthy choices</t>
  </si>
  <si>
    <t>• Increased customer purchasing and loyalty 
• Market premium 
• Improved corporate reputation and valuation
• Free media coverage
• Reduced regulatory and market risk</t>
  </si>
  <si>
    <t>• Adopt products, services, and processes that use less energy
• Convert energy purchase (or generation) to renewables where possible</t>
  </si>
  <si>
    <t>• Lower energy costs
• Reduced exposure to energy cost volatility or grid break-downs
• Reduced regulatory fines and risks</t>
  </si>
  <si>
    <t>• Reduce use of toxic materials 
• Install tech that reduces emissions
• Close the loop, reusing emitted by-products</t>
  </si>
  <si>
    <t>• Assess and reduce climate related-risk across the value chain
• Improve corporate and value chain partner resiliency to climate change</t>
  </si>
  <si>
    <t>• Reduced materials cost
• Reduce regulatory fines/fees
• Sell/reuse emissions (reducing cost)</t>
  </si>
  <si>
    <t>• Reduced operational, physical risk (reduced costs) 
• Reduced likelihood of stranded assets
• Improved ability to avoid supply chain / manufacturing / transport disruptions</t>
  </si>
  <si>
    <t>• Improved license to operate 
• Less likelihood of community opposition (and negatve publicity, project slowdown, regulatory review)
• Motivated and engaged workers</t>
  </si>
  <si>
    <t>• Be transparent about use of customer data with easy opt-outs
• Avoid exposing the customer to problematic access to their data</t>
  </si>
  <si>
    <t>• Customer loyalty 
• Reduced lawsuits
• Reduced regulatory risk</t>
  </si>
  <si>
    <t>• Invest in robust data protection technology, procedures, and team members</t>
  </si>
  <si>
    <t>• Customer loyalty
• Reduced lawsuits
• Reduced regulatory risk
• Reduced business disruption</t>
  </si>
  <si>
    <t>• Increased sales and loyalty
• Government incentives
• Positive corporate reputation benefits</t>
  </si>
  <si>
    <t>• Robust quality and safety review and enforcement
• Investment in people, training, technology to help</t>
  </si>
  <si>
    <t>• Reduced recalls, lawsuits, regulatory fines, customer loss</t>
  </si>
  <si>
    <t>• Robust safety review and enforcement
• Investment in employee physical and mental wellness
• Good benefit programs
• Workplace flexibility</t>
  </si>
  <si>
    <t>• Increased productivity
• Increased retention 
• Reduced absenteeism
• Reduced workplace insurance costs
• Ability to hire the best</t>
  </si>
  <si>
    <t>• Transparent benchmarking, target-setting and reporting to ensure diversity and equity across all levels
• Clear definition of inclusivity and associated programs, targets, and assessments</t>
  </si>
  <si>
    <t>• Increased ability to recruit and retain high-potential employees
• Increased productivity
• Improved reputation
• Reduced regulatory risk</t>
  </si>
  <si>
    <t>• Undertake ESG materiality analysis and stakeholder mapping
• Build material ESG risks and opportunities into the business strategy
• ESG KPIs at same level of importance as financial KPIs
• Track the returns associated with sustainable investments</t>
  </si>
  <si>
    <t>• Better financial performance leading to better valuation, lower cost of capital</t>
  </si>
  <si>
    <t>• Ethical considerations built into corporate culture and values, training, corporate goals, hiring, etc.</t>
  </si>
  <si>
    <t>• Improved employee productivity and retention, reduced regulatory, reputational or market risk</t>
  </si>
  <si>
    <t>• Pay fair share of taxes
• Avoid monopolistic or monopsonistic behavior</t>
  </si>
  <si>
    <t>• Positive reputational benefits
• Improved employee recruitment and retention</t>
  </si>
  <si>
    <t>• Support regulator efforts to stop greenwashing and ensure consistent ESG reporting
• Support elimination of subsidies for unsustainable behavior and support subsidies/tax incentives for sustainable behavior</t>
  </si>
  <si>
    <t>• Positive reputational, regulatory benefits
• Financial benefits in terms of level playing field and incentives for sustainable behavior</t>
  </si>
  <si>
    <t>• Reduced lawsuits, regulatory fines, customer loss</t>
  </si>
  <si>
    <t>• Incorporate material systemic risk scenario planning into ERM</t>
  </si>
  <si>
    <t>• Risk reduction/avoided costs</t>
  </si>
  <si>
    <t>• Improved nutritional value of food products
• Reduce over-consumption of alcohol, tobacco, salt/sugar</t>
  </si>
  <si>
    <t>• Increased sales/loyalty from changing consumer demand
• Reduced regulatory and reputational risk</t>
  </si>
  <si>
    <t>• Reuse and circularity
• Conversion to biological materials.
• Waste reduction</t>
  </si>
  <si>
    <t>• Operational efficiencies in reduced waste costs
• Reduced regulatory risks
• Innovation (to reduce waste generation, will need to innovate on process and products)</t>
  </si>
  <si>
    <t>Bucket</t>
  </si>
  <si>
    <t>Unilever</t>
  </si>
  <si>
    <t>Ikea</t>
  </si>
  <si>
    <t>Patagonia</t>
  </si>
  <si>
    <t>Market Risk</t>
  </si>
  <si>
    <t>Regulatory Risk</t>
  </si>
  <si>
    <t>Total Score</t>
  </si>
  <si>
    <t>1-5</t>
  </si>
  <si>
    <t xml:space="preserve">DD Assessment: </t>
  </si>
  <si>
    <t>NYU GP Sustainability Value Framework Tool</t>
  </si>
  <si>
    <t xml:space="preserve">Ranked Table: </t>
  </si>
  <si>
    <t>Auto-sorted table of material issues, provides sense check of how target company is performing on "Sector" relevant material issues</t>
  </si>
  <si>
    <t>Guidance on how to score target company across six relevant criteria</t>
  </si>
  <si>
    <t>SASB DB:</t>
  </si>
  <si>
    <t>Database of SASB material issues, used for auto-lookups</t>
  </si>
  <si>
    <t xml:space="preserve">Instructions: </t>
  </si>
  <si>
    <t>• Does the target exemplify innovative thinking around mitigating/answering material issues and the underlying strategies? 
• New product, new geography, new practice?</t>
  </si>
  <si>
    <t>Changes in Consumer Preferences + Impacts to Operation &amp; Production Processes + Availability &amp; Cost of Financing</t>
  </si>
  <si>
    <t>Impacts from Current &amp; Future Regulatory/Policy</t>
  </si>
  <si>
    <t>Environmental &amp; Climate Impacts + Availability of Land/Inputs + Viability of Existing Assets + Supply Chain Impacts</t>
  </si>
  <si>
    <t>&lt;----- Dropdown List of Sectors</t>
  </si>
  <si>
    <t>Ranking Table (Automatically Sorted from Best Performing to Worst Performing)</t>
  </si>
  <si>
    <t>Sector, Industry List (SASB)</t>
  </si>
  <si>
    <t>Consumer Goods</t>
  </si>
  <si>
    <t>Extractives Minerals Processing</t>
  </si>
  <si>
    <t>Food Beverage</t>
  </si>
  <si>
    <t>Health Care</t>
  </si>
  <si>
    <t>Renewable Resources Alternative Energy</t>
  </si>
  <si>
    <t>Resource Transformation</t>
  </si>
  <si>
    <t>Technology Communications</t>
  </si>
  <si>
    <t>Prioritization and Selection of Top 3-5 Issues to Focus On</t>
  </si>
  <si>
    <t xml:space="preserve">Issue Prioritization: </t>
  </si>
  <si>
    <t>Description of Material Issue (SASB)</t>
  </si>
  <si>
    <t>Equinor</t>
  </si>
  <si>
    <t>Mars</t>
  </si>
  <si>
    <t>Amalgamated Bank</t>
  </si>
  <si>
    <t>Enel</t>
  </si>
  <si>
    <t>DSM (Chemicals)</t>
  </si>
  <si>
    <t>Salesforce</t>
  </si>
  <si>
    <t>Microsoft</t>
  </si>
  <si>
    <t>Jet Blue</t>
  </si>
  <si>
    <t>Alcoa</t>
  </si>
  <si>
    <t>Nespresso</t>
  </si>
  <si>
    <t>Swiss Re</t>
  </si>
  <si>
    <t>Skanska</t>
  </si>
  <si>
    <t>Next Era</t>
  </si>
  <si>
    <t>Epiroc</t>
  </si>
  <si>
    <t>Paypal</t>
  </si>
  <si>
    <t>Apple</t>
  </si>
  <si>
    <t>Renault</t>
  </si>
  <si>
    <t>Applegate</t>
  </si>
  <si>
    <t>JLL</t>
  </si>
  <si>
    <t>First Solar</t>
  </si>
  <si>
    <t>InterContinental Group</t>
  </si>
  <si>
    <t>JB Hunt</t>
  </si>
  <si>
    <t>Example 1</t>
  </si>
  <si>
    <t>Example 2</t>
  </si>
  <si>
    <t>Example 3</t>
  </si>
  <si>
    <t>Providence</t>
  </si>
  <si>
    <t>Cleveland Clinic</t>
  </si>
  <si>
    <t>GlaxcoSmithKline</t>
  </si>
  <si>
    <t>Company's defined future sustainability commitments; companies that score well have very specific targets with associated timelines</t>
  </si>
  <si>
    <t>Guidance</t>
  </si>
  <si>
    <t>Annual sustainability report, investor documents, conversations with mgmt.</t>
  </si>
  <si>
    <t>Target company's approach to the material issue, looking at downside risk</t>
  </si>
  <si>
    <t>• How is the firm performing on material issues from a risk perspective? 
• Are there any trends/incoming regulation that will hurt the target's business case? 
• Proactive vs reactive?
• What happens if the target company does not mitigate the risk? What is the impact? Financial impact?</t>
  </si>
  <si>
    <t>Credible reporting standards include SASB, ILPA, etc.</t>
  </si>
  <si>
    <t>Scoring Guidance</t>
  </si>
  <si>
    <t>Scoring Bucket</t>
  </si>
  <si>
    <t xml:space="preserve">Prioritization Guidance: </t>
  </si>
  <si>
    <t>Prioritization of material issues to define top 3-5 to focus on; scoring component across several criteria</t>
  </si>
  <si>
    <t>High scores given for areas where the target company is not meeting current regulations or if future regulation threatens to impact business operations</t>
  </si>
  <si>
    <t>Examples (Food_Beverage)</t>
  </si>
  <si>
    <t>Look at company's approach to new product development or geographic expansion</t>
  </si>
  <si>
    <t>Investor reports, mgmt. converations</t>
  </si>
  <si>
    <t>Annual sustainability report</t>
  </si>
  <si>
    <t>Conversations with mgmt.</t>
  </si>
  <si>
    <t>High scores given for: 
1) Areas where customers expectations have changed or will change
2) Significant impacts to operations or production processes
3) Significant impacts to availability of financing</t>
  </si>
  <si>
    <t>High scores given for:
1) Large financial opportunity
2) Areas receiving significant investment inflows
3) Opportunity to capture a much larger customer base</t>
  </si>
  <si>
    <t>• Track and reduce water use
• Ensure drinking water quality waste water treatment.  
• Reduce non-point source water pollution (e.g. stormwater runoff)</t>
  </si>
  <si>
    <t>Step 1: Select "Sector" in Cell E7, then Material Issues, Strategies, and Value Drivers will Auto-Populate</t>
  </si>
  <si>
    <t>Target company's current progress and efforts on the material issues</t>
  </si>
  <si>
    <t>• How is the firm currently performing on the material ESG issues for its sector? 
• Has the firm reported progress over time, and how much? 
• How does this compare to competitors? 
• Leader vs laggard?</t>
  </si>
  <si>
    <t>Target company's approach to the material issues, looking at upside opportunity</t>
  </si>
  <si>
    <t>KPI Section:</t>
  </si>
  <si>
    <t>Yellow Header = User Fills Out</t>
  </si>
  <si>
    <t>Reduction in the likelihood of supply disruption and related costs</t>
  </si>
  <si>
    <t>Calculate the operational impacts of a supply disruption (using historical cost data related to past or similar events) or estimating the potential amount of supply likely to be impacted and assessing outcomes (loss in sales or higher substitute procurement costs). Estimate the likelihood of a supply disruption occurring and multiply the by the costs and/or lost sales and margins to calculate the benefit of avoided costs.</t>
  </si>
  <si>
    <t>Prioritized Practices for Investment</t>
  </si>
  <si>
    <t>Practices (Illustrative)</t>
  </si>
  <si>
    <t>Stage 1 &gt;</t>
  </si>
  <si>
    <t>Stage 2 &gt;</t>
  </si>
  <si>
    <t>Value Assessment Model - Stage 1</t>
  </si>
  <si>
    <t>Siemens</t>
  </si>
  <si>
    <t>Operational Efficiency</t>
  </si>
  <si>
    <t>Sources</t>
  </si>
  <si>
    <t>DD Assessment Outputs - Used for Ranking</t>
  </si>
  <si>
    <t>Mgmt / Org / Board Capabilities</t>
  </si>
  <si>
    <t>Management's / Organization's / Board's strengths in enacting a sustainability agenda and processes</t>
  </si>
  <si>
    <t>Scoring Model Criteria (Scroll to Right for Weighting)</t>
  </si>
  <si>
    <t>GHG EmissionsMitigating Climate Change Impacts</t>
  </si>
  <si>
    <t>Energy ManagementImproving Energy Efficiency &amp; Use of Renewables</t>
  </si>
  <si>
    <t>Customer WelfareProtecting Customer Health and Welfare</t>
  </si>
  <si>
    <t>Water &amp; Wastewater ManagementImproving Water Security</t>
  </si>
  <si>
    <t>Selling Practices &amp; Product LabelingInvesting in Sustainable and Authentic Brand Marketing and Communications</t>
  </si>
  <si>
    <t>Waste &amp; Hazardous Materials Management (1/2)Reducing the Use of Harmful Chemicals</t>
  </si>
  <si>
    <t>Waste &amp; Hazardous Materials Management (2/2)Committing to Zero Waste to Landfill</t>
  </si>
  <si>
    <t>Product Quality &amp; SafetyEnsuring Safe Products and Services</t>
  </si>
  <si>
    <t>Product Design &amp; Lifecycle Management (1/2)Adopting Sustainable Packaging Solutions</t>
  </si>
  <si>
    <t>Product Design &amp; Lifecycle Management (2/2)Implementing Circular Solutions</t>
  </si>
  <si>
    <t>Data SecurityEnsuring Data Protection</t>
  </si>
  <si>
    <t>Ecological ImpactsEnsuring Protection of Biodiversity and Ecosystem Conservation</t>
  </si>
  <si>
    <t>Ecological Impacts (Agriculture)Improving Soil Health</t>
  </si>
  <si>
    <t>Employee Health &amp; SafetyProtecting Employee Health and Safety</t>
  </si>
  <si>
    <t>Supply Chain ManagementImplementing Sustainable Sourcing</t>
  </si>
  <si>
    <t>Materials Sourcing &amp; Efficiency (1/2)Implementing Sustainable Sourcing</t>
  </si>
  <si>
    <t>Materials Sourcing &amp; Efficiency (2/2)Implementing Circular Solutions</t>
  </si>
  <si>
    <t>Materials Sourcing &amp; Efficiency (Agriculture)Raising and Treating Animals with Respect and Care</t>
  </si>
  <si>
    <t>Labor PracticesInvesting in Worker Wellbeing</t>
  </si>
  <si>
    <t/>
  </si>
  <si>
    <t>High Scoring Example - Clif Bar</t>
  </si>
  <si>
    <t>Low Scoring Example - Kraft Heinz</t>
  </si>
  <si>
    <t>• Proposed action plan / commitments unlikely to mitigate material issue risks or only addresses one part of a wider issue
• Lack of visibility into the issue
• Unprepared for future regulation</t>
  </si>
  <si>
    <t>• Proposed action plan / commitments mitigate most of the associated risks
• Prepared for regulatory environment with systems in place that provide visibility into the issue</t>
  </si>
  <si>
    <t>• Company lacks innovative thinking on how to approach issue
• Company ignores potential growth avenues in favor of business as usual</t>
  </si>
  <si>
    <t>• Company exhibits some creative approaches to material issue and demonstrates willingness to try new strategies / products / geographies / etc., but leaves some upside potential on the table</t>
  </si>
  <si>
    <t>• Best-in-class company that builds effective, long-term upside strategies to mitigate material issue
• Clearly demonstrates innovative thinking</t>
  </si>
  <si>
    <t>• Weak or unconcerned management lacking ability to address material issue
• Lack of board sustainability expertise, little appetite to address material issue</t>
  </si>
  <si>
    <t>• Skilled sustainability professionals embedded throughout the organization, from board level all the way through the organization
• Able and willing to address relevant material issue</t>
  </si>
  <si>
    <t>Remove</t>
  </si>
  <si>
    <t>Index column for Issue Prioritization</t>
  </si>
  <si>
    <t>Helper Column</t>
  </si>
  <si>
    <t>Don't modify these columns</t>
  </si>
  <si>
    <t>Keep</t>
  </si>
  <si>
    <t>The following descriptions, questions, and scoring guidance (broken into Low, Medium, and High examples) inform the user on how to score the target company's current performance on material ESG issues in order to assess risks and opportunties. Each row represents 1 of 6 assessment buckets.</t>
  </si>
  <si>
    <r>
      <rPr>
        <b/>
        <u/>
        <sz val="11"/>
        <rFont val="Calibri"/>
        <family val="2"/>
        <scheme val="minor"/>
      </rPr>
      <t>Scoring Guidance Examples:</t>
    </r>
    <r>
      <rPr>
        <b/>
        <sz val="11"/>
        <rFont val="Calibri"/>
        <family val="2"/>
        <scheme val="minor"/>
      </rPr>
      <t xml:space="preserve"> look below for explanations on what warrants Low vs. Medium vs. High scores. These correspond numerically as follows: Low = 1, Medium = 3, and High = 5. If the user wishes to add additional granularity, feel free to use scores of 2 and 4 to represent Low-Medium and Medium-High, respectively.</t>
    </r>
  </si>
  <si>
    <t>Upside</t>
  </si>
  <si>
    <t>Downside</t>
  </si>
  <si>
    <t>Other</t>
  </si>
  <si>
    <t>• Vague description of progress 
• (e.g., Kraft Heinz notes progress on GHG emissions as "Early Stage" and provides no additional commentary)
• Significant underperformance against time-bound target</t>
  </si>
  <si>
    <t>• Clear description of progress
• (e.g., Clif Bar reduced mtCO2e by 20K in a few years amid goal of 125K reduction by 2030)
• Moderate performance</t>
  </si>
  <si>
    <t>• Clear description of progress
• (e.g., Clif Bar reduces mtCO2e significantly ahead of schedule)
• Exemplary performance against target, hitting or exceeding</t>
  </si>
  <si>
    <t>• Has the firm defined clear ESG targets? 
• Are ESG measurement systems in place and is there a clear plan for managing material issues?
• Are they reporting useful KPIs that provide a credible view of sustainability performance?
• Are targets focused on the most material aspects?</t>
  </si>
  <si>
    <t>• Vague target &amp; commitments descriptions, lacking measurable metrics and checkpoints, long time period associated with target
• Not focused on material issues</t>
  </si>
  <si>
    <t>• Clear targets and commitments, mostly output-based KPIs, includes checkpoints, unambitious timeline
• Focusing on too many issue or immaterial issues</t>
  </si>
  <si>
    <t>• Highly specific targets with measurable checkpoints and associated metrics (outcome and impact based KPIs) during a set period of time
• Ambitious timeline
• Focused on material issues</t>
  </si>
  <si>
    <t>• Proposed action plan / commitments mitigate all associated risks
• Clearly prepared for future risk / regulation
• Sustainability risks well-integrated into enterprise risk management system and governance</t>
  </si>
  <si>
    <t>• Is the target using any industry reporting standards? 
• Is ESG reporting audited by a third party?
• Is target reporting on the most material issues and across the value chain?</t>
  </si>
  <si>
    <t>• Clear reporting standard, clear explanation of how approach was generated, sensible time allocation for responding to associated issue
• Audited by third party
• Focused on most material issues and provide a comprehensive view</t>
  </si>
  <si>
    <t>• Does management have the capability or resources needed to address the material issue and associated strategy?
• Does the board have ESG-focused professionals or members with sustainability experiences/skillsets?
• Is there a board committee with responsibility for ESG strategy and auditing?</t>
  </si>
  <si>
    <t>• Management / Board demonstrate understanding and commitment to tackling the material issue but have limited governance and institutional capacity</t>
  </si>
  <si>
    <t>Low = 1</t>
  </si>
  <si>
    <t>Medium = 3</t>
  </si>
  <si>
    <t>High = 5</t>
  </si>
  <si>
    <t>Geopolitical Risk</t>
  </si>
  <si>
    <t>Revenue Growth Potential</t>
  </si>
  <si>
    <t>Low, Medium, High Guidance</t>
  </si>
  <si>
    <t>• Lack a reporting standard, or goal not particularly explained
• Not audited
• Not reporting on material issues</t>
  </si>
  <si>
    <t>• Use a clear reporting standard with explanation of why company is pursuing a particular issue or measuring specific KPIs
• Can be scored lower if company sets the clear target far in the future
• Reporting on some material issues but not comprehensive</t>
  </si>
  <si>
    <t>• Increased market share and premium
• Improved supplier and customer loyalty
• Reputational brand benefits
• Reduced regulatory, operational, and market risk</t>
  </si>
  <si>
    <t>Size of Opportunity + Investment Inflows + Customer Demand + Anything that Increases Revenue</t>
  </si>
  <si>
    <t>Perception of Target by Investors</t>
  </si>
  <si>
    <t>Risks faced within a given country including corruption, human rights issues, etc.</t>
  </si>
  <si>
    <t>• Any changes in economic and social factors affecting demand and supply?
• Changes in consumer preferences or needs?
• Availability and cost of financing/insurance?
• Any impacts to operations and production processes?</t>
  </si>
  <si>
    <t>• Will the current or future regulatory environment negatively affect the target company?
• Will the target company be fined or harmed for performing poorly on the material issue?</t>
  </si>
  <si>
    <t>• Will environmental factors affect the availability or production of inputs?
• Will environmental factors affect existing infrastructure or land availability?
• Will supply chain or distribution be affected?</t>
  </si>
  <si>
    <t>Corruption + Human Rights + Country-Specific Issues</t>
  </si>
  <si>
    <t>Mgmt Capabilities + Board Governance + Technical Feasibility + Time Horizon + Needed Capex/Opex + Existing Assets &amp; Supply Chain + Barriers to Success</t>
  </si>
  <si>
    <t>• What is the size of the opportunity? Any current investment inflows into that area?
• Customer expectations?
• If the target company is performing well, is there additional whitespace to capture?</t>
  </si>
  <si>
    <t>• Reduce packaging weight
• Substitute bio-based packaging
• Source paper packaging from certified forests
• Reduce packaging
• Ensure circularity of packaging
• 100% recycled material</t>
  </si>
  <si>
    <t>• Improved retention
• Higher productivity  
• Lower recruitment costs 
• Fewer work stoppages/strikes/lawsuits
• Reduced insurance costs</t>
  </si>
  <si>
    <t>• Reduce emissions across all three scopes, focusing on direct emissions first, but also focusing on where the biggest emissions are
• Purchasing offsets
• Investing in climate resiliency</t>
  </si>
  <si>
    <t>Associated Practices</t>
  </si>
  <si>
    <t>Example Practice</t>
  </si>
  <si>
    <t>Sustainability KPI</t>
  </si>
  <si>
    <t>KPI DB by Practice</t>
  </si>
  <si>
    <t>ROSI Material Factor 1</t>
  </si>
  <si>
    <t>ROSI 1 Description</t>
  </si>
  <si>
    <t>ROSI 1 Monetization Example</t>
  </si>
  <si>
    <t>ROSI Material Factor 2</t>
  </si>
  <si>
    <t>ROSI 2 Description</t>
  </si>
  <si>
    <t>ROSI 2 Monetization Example</t>
  </si>
  <si>
    <t>ROSI Mediating Factor 1</t>
  </si>
  <si>
    <t>ROSI Mediating Factor 2</t>
  </si>
  <si>
    <t>ROSI Mediating Factor 3</t>
  </si>
  <si>
    <t>The multiple on the exit sale is influenced by investor perception of the target:
• Company reputation / PR
• Innovation &amp; growth</t>
  </si>
  <si>
    <t>• How will the pursuit of the strategy / mitigation of the risk affect the company's reputation?
• How does this company demonstrate the capability to innovate?</t>
  </si>
  <si>
    <t>• Competitive salary and benefits
• Engagement on sustainability
• Close pay equity gap
• Ensuring a living wage
• Promote workplace flexibility
• Create clear and equitable promotion pathways</t>
  </si>
  <si>
    <t>• Implement good animal welfare practices and certification
• Humane slaughter conditions
• Healthy diet
• Animal waste well managed
• By-products well used
• Antibiotic use minimized</t>
  </si>
  <si>
    <t>• Understand and mitgate community concerns regarding company operations
• Support community needs
• Protect against negative externalities
• Train and hire community members</t>
  </si>
  <si>
    <t>• Develop appropriate offerings at appropriate price points for underserved communities</t>
  </si>
  <si>
    <t>• Robust quality and safety processes, training and enforcement
• Investment in people, training, technology to help</t>
  </si>
  <si>
    <t xml:space="preserve">• Steward local water sources through watershed management
• Track and reduce water use
• Ensure drinking water quality waste water treatment.  
• Reduce non-point source water pollution (e.g. stormwater runoff) </t>
  </si>
  <si>
    <t xml:space="preserve">• Reuse, upcycle or recycle waste and by-products in production process    
• Reuse, upcycle or recycle post-consumption waste  </t>
  </si>
  <si>
    <t>Value Assessment Model - Example Scoring of Clif Bar and Kraft Heinz</t>
  </si>
  <si>
    <t>Output Sheet:</t>
  </si>
  <si>
    <t>Company Examples:</t>
  </si>
  <si>
    <t xml:space="preserve">Benchmarking: </t>
  </si>
  <si>
    <t>Low = 1 (Behind)</t>
  </si>
  <si>
    <t>Medium = 3 (Developing)</t>
  </si>
  <si>
    <t>High = 5 (Leading)</t>
  </si>
  <si>
    <t>Key Drivers of Valuation = EBITDA Margin % * Revenue * Multiple = Operational Efficiency * Customer * Perception of Investors</t>
  </si>
  <si>
    <t>• In 2018, KH announced a commitment to reduce waste to landfill by 50% by 2025.
• Implemented a number of initiatives to reduce waste, including the use of recycled materials in packaging, the use of renewable energy sources, and the use of compostable packaging.
• Invested in technology to reduce food waste, such as the use of sensors to monitor food quality and reduce food waste.
• Partnered with other companies to reduce waste, such as its partnership with Loop Industries to create a circular economy for plastic packaging.
• Committed to reducing its carbon footprint by 20% by 2025.</t>
  </si>
  <si>
    <t>• Implemented a number of policies and procedures to ensure compliance with local and international regulations.</t>
  </si>
  <si>
    <t>• In 2019, launched a pilot program to reduce food waste in its supply chain.
• KH has reduced its water use and improved water quality in its supply chain.</t>
  </si>
  <si>
    <t>• Geopolitical risks may indirectly impact the company's ability to achieve its zero waste to landfill goal, particularly in countries with less developed waste management systems. However, the company has implemented initiatives to manage geopolitical risk</t>
  </si>
  <si>
    <t>• Implemented a number of initiatives to reduce waste and increase revenue growth potential (reduce food waste, recyclable materials, reduce energy consumption &amp; water consumption, etc.)
• Committing to zero waste to landfill can enhance the company's reputation and perceived value among consumers and investors, leading to potential long-term revenue growth. 
• Consumers are increasingly interested in sustainable products and are willing to pay a premium for them</t>
  </si>
  <si>
    <t>• Reducing waste to landfill can impact operational efficiency by reducing waste disposal costs and improving supply chain efficiency. The company has implemented initiatives such as waste reduction programs and sustainable packaging solutions to improve operational efficienc</t>
  </si>
  <si>
    <t>• Reducing waste to landfill is an important aspect of corporate social responsibility and can impact the reputation and perception of a company among investors
• KH has implemented a number of initiatives to reduce waste and has been transparent about its progress. This has been well-received by investors, and has likely had a positive impact on Kraft Heinz's valuation multiple.</t>
  </si>
  <si>
    <t>• Demonstrated a capacity for successful execution through its waste reduction initiatives. 
• The company has implemented waste reduction programs, sustainable packaging solutions, and worked with suppliers to reduce wast
• In 2021, five new Kraft Heinz manufacturing facilities achieved zero waste-to-landfill status, bringing total to 16 facilities across the world</t>
  </si>
  <si>
    <t>• Established a Supplier Code of Conduct in 2018 to ensure suppliers adhere to ethical and environmental standards.
• Developed a Responsible Sourcing Program in 2019 to ensure suppliers are compliant with local laws and regulations.
• Launched a Sustainable Sourcing Initiative in 2020 to reduce the environmental impact of its supply chain.
• Committed to sourcing 100% of its palm oil from sustainable sources by 2025.
• Invested in a traceability platform to track the origin of its ingredients and ensure compliance with regulations.</t>
  </si>
  <si>
    <t>• Sustainable sourcing is becoming increasingly important to consumers, and companies that fail to prioritize sustainability may face reputational and financial risks
• Kraft Heinz has implemented a comprehensive supplier code of conduct that outlines the company’s expectations for its suppliers, including requirements for ethical sourcing and environmental protection.</t>
  </si>
  <si>
    <t>• Sustainable sourcing is closely tied to climate risk, as unsustainable sourcing practices can contribute to deforestation, biodiversity loss, and greenhouse gas emissions
• Committed to reducing its water usage by 15% by 2025.
• Goal to reduce water use intensity by 20% in high-risk watershed areas by 2025</t>
  </si>
  <si>
    <t>• Geopolitical risks may indirectly impact the company's ability to implement sustainable sourcing practices, particularly in countries with less developed supply chains. However, the company has implemented initiatives to manage geopolitical risks</t>
  </si>
  <si>
    <t xml:space="preserve">• Kraft Heinz has implemented a sustainable sourcing program that focuses on reducing their environmental impact and increasing their efficiency, leading to enhanced reputation and potential long-term revenue growth
• The company has invested in renewable energy sources, such as wind and solar, to reduce their carbon footprint.
</t>
  </si>
  <si>
    <t>• Implementing sustainable sourcing practices can impact operational efficiency by requiring additional investment and monitoring to ensure compliance with sustainability standards</t>
  </si>
  <si>
    <t>• Implementing sustainable sourcing practices is an important aspect of corporate social responsibility and can impact the reputation and perception of a company among investors</t>
  </si>
  <si>
    <t>• Demonstrated a strong capacity for successful execution in regards to implementing sustainable sourcing.</t>
  </si>
  <si>
    <t>• Kraft Heinz has invested in new technologies to improve food safety, such as automated systems to detect and prevent contamination.
• Kraft Heinz has implemented a recall system to quickly remove any products that may be unsafe.
• Kraft Heinz has implemented a traceability system to ensure that all products are tracked from farm to table.
• Kraft Heinz has implemented a supplier verification program to ensure that all suppliers meet the highest standards of safety and quality.
• Kraft Heinz has implemented a food safety training program for all employees to ensure that they are aware of the latest food safety regulations.</t>
  </si>
  <si>
    <t>• Regulatory risk is an important concern for Kraft Heinz due to the strict product safety regulations in many of the countries where it operates.
• In 2019, Kraft Heinz implemented a new global compliance program to ensure that all of its products and services meet the highest standards of safety and regulatory compliance.</t>
  </si>
  <si>
    <t>• As a global company, Kraft Heinz is exposed to geopolitical risks such as trade disputes, political instability, and currency fluctuations. While these risks may impact the company's financial performance, they are not directly related to the company's product safety strategy</t>
  </si>
  <si>
    <t>• Ensuring safe products and services could potentially support revenue growth by increasing consumer trust and loyalty. A strong reputation for product safety could also attract new customers and open up new markets.
• The company has also acquired several smaller companies to expand their product offerings and increase their market share.
• Kraft Heinz has also implemented a number of marketing campaigns to increase brand awareness and drive sales.</t>
  </si>
  <si>
    <t>• Ensuring safe products and services could potentially increase operational efficiency by reducing the frequency of product recalls and associated costs. However, the costs of implementing and maintaining product safety measures could offset the benefits
• In 2019, Kraft Heinz launched a new initiative to reduce food waste and increase operational efficiency.
• Kraft Heinz has invested in new technologies to improve operational efficiency and reduce costs.</t>
  </si>
  <si>
    <t>• Ensuring safe products and services could enhance the company's reputation among investors who prioritize product safety and sustainability
• Kraft Heinz has a strong track record of ensuring safe products and services, and has taken steps to ensure that their products are safe for consumers. This has had a positive impact on their investor perception and valuation multiple.
• Kraft Heinz will continue to invest in training and education for their employees to ensure that they are aware of the importance of food safety and quality assurance.</t>
  </si>
  <si>
    <t>• Kraft Heinz has the capacity to successfully execute its product safety strategy, as it has a large global footprint, resources, and expertise in food safety and quality control. However, the company may face challenges in implementing and maintaining product safety measures across its supply chain</t>
  </si>
  <si>
    <t>• Data security risks are prevalent across all industries and companies, with the potential to impact customer trust and financial performance
• Kraft Heinz has implemented a comprehensive data security program to protect customer data from unauthorized access, use, and disclosure.
• The company has invested in advanced security technologies to protect customer data from cyber threats.</t>
  </si>
  <si>
    <t>• Operates in many countries with strict data protection regulations. Non-compliance with these regulations could result in fines, legal liability, and reputational damage.
• Kraft Heinz has implemented a comprehensive data protection program that includes a data privacy policy, data security policy, and data breach response plan.</t>
  </si>
  <si>
    <t>• Data security is not directly related to climate or water risk</t>
  </si>
  <si>
    <t>• Ensuring safe products and services not directly related to climate/water risk</t>
  </si>
  <si>
    <t>• As a global company, Kraft Heinz is exposed to geopolitical risks such as cyber espionage and state-sponsored hacking. These risks may impact the company's data security and require robust security measures to protect sensitive data
• Kraft Heinz has a team of data security experts who monitor geopolitical risks and respond accordingly.</t>
  </si>
  <si>
    <t>• Data security measures could potentially support revenue growth by increasing customer trust and loyalt</t>
  </si>
  <si>
    <t>• Effective data security measures could potentially increase operational efficiency by reducing the risk of data breaches and associated costs</t>
  </si>
  <si>
    <t>• Implemented a number of measures to protect customer data and has been proactive in responding to data breaches, resulting in a positive perception in this facet</t>
  </si>
  <si>
    <t>• Kraft Heinz has implemented a comprehensive data security program to protect customer data, including the use of encryption, firewalls, and other security measures.</t>
  </si>
  <si>
    <t>• While investing in sustainable and authentic brand marketing and communications can be a differentiator for a company in terms of building customer trust and loyalty, it also poses risks. Consumers are becoming increasingly savvy about greenwashing and may become skeptical of marketing messages that make sustainability claims without substance
• The company has also taken steps to ensure that its marketing strategies are in line with its ESG goals, such as its commitment to responsible advertising and its commitment to transparency in its marketing practices.</t>
  </si>
  <si>
    <t>• The regulatory risks associated with investing in sustainable and authentic brand marketing and communications are generally low, although there are rules around truth in advertising and other regulations that need to be followed
• In 2019, Kraft Heinz implemented a new global advertising and marketing compliance program to ensure compliance with applicable laws and regulations.
• Kraft Heinz has a robust system of internal controls to ensure compliance with applicable laws and regulations.</t>
  </si>
  <si>
    <t>• Investing in sustainable and authentic brand marketing and communications can help address climate and water risks by demonstrating a company's commitment to sustainability and reducing its environmental impact</t>
  </si>
  <si>
    <t>• Geopolitical risks related to investing in sustainable and authentic brand marketing and communications are generally low</t>
  </si>
  <si>
    <t>• Investing in sustainable and authentic brand marketing and communications can potentially support revenue growth by building customer trust and loyalty. Authentic messaging that aligns with a company's values can resonate with consumers and lead to increased sales.</t>
  </si>
  <si>
    <t>• Investing in sustainable and authentic brand marketing and communications may not have a significant impact on operational efficiency</t>
  </si>
  <si>
    <t>• Investing in sustainable and authentic brand marketing and communications could potentially have a positive impact on the company's valuation by demonstrating a commitment to sustainability and authenticity. However, it may not be a significant driver of valuation.</t>
  </si>
  <si>
    <t>• Kraft Heinz has also invested in digital marketing campaigns to promote its sustainable products, such as its “Grow with Us” campaign, which promotes sustainable farming practices.
• The company has also invested in initiatives to reduce its environmental impact, such as its commitment to reduce its carbon footprint by 25% by 2025.</t>
  </si>
  <si>
    <t>• In 2019, Kraft Heinz launched a new program called “Kraft Heinz Cares” which provides employees with access to mental health resources and financial assistance. 
• Kraft Heinz has also implemented a “Workplace Wellness Program” which provides employees with access to health and wellness resources. 
• Investing in worker wellbeing can be seen as a competitive advantage in attracting and retaining talent, but it may not have a significant impact</t>
  </si>
  <si>
    <t>• Kraft Heinz has implemented several global compliance program to ensure that all of its operations comply with applicable labor laws and regulations</t>
  </si>
  <si>
    <t>• Investing in worker wellbeing may not have a direct impact on climate or water risks</t>
  </si>
  <si>
    <t>• Geopolitical risks related to investing in worker wellbeing are generally low</t>
  </si>
  <si>
    <t>• Investing in worker wellbeing can potentially support revenue growth by improving employee engagement, satisfaction, and productivity.
• In 2019, Kraft Heinz launched a new initiative to invest in employee wellbeing, including providing access to mental health resources, offering flexible work arrangements, and providing additional training and development opportunities.
• Kraft Heinz has also implemented a number of initiatives to improve the safety of its workers, including the installation of safety equipment and the implementation of safety protocols.</t>
  </si>
  <si>
    <t>• Investing in worker wellbeing can improve operational efficiency by reducing absenteeism, turnover, and healthcare costs
• The company has also invested in technology to improve operational efficiency, such as automated production lines and computerized inventory systems.
• Kraft Heinz has also implemented a number of safety protocols to ensure that its employees are safe while working.</t>
  </si>
  <si>
    <t>• Investing in worker wellbeing can enhance the company's reputation among investors who prioritize employee wellbeing and corporate social responsibility
• Kraft Heinz has a long history of investing in worker wellbeing, including providing competitive wages and benefits, and investing in employee training and development.</t>
  </si>
  <si>
    <t>• Demonstrated track record of successful execution</t>
  </si>
  <si>
    <t>Issue Prioritization Heatmap</t>
  </si>
  <si>
    <t>Absolute Values</t>
  </si>
  <si>
    <t>DD Assessment Aggregate Score</t>
  </si>
  <si>
    <t>DD Assessment Outputs</t>
  </si>
  <si>
    <t>Reputation of Target (Multiple Impact)</t>
  </si>
  <si>
    <t>Issue Prioritization Outputs</t>
  </si>
  <si>
    <t>• Track and reduce water use</t>
  </si>
  <si>
    <t>Reduced water costs, reduced wastewater disposal cost</t>
  </si>
  <si>
    <t>Reduced risk of production stoppages due to lack of water access or competition for water</t>
  </si>
  <si>
    <t>Calculate differential of water input costs before and after reduction in water usage (minus CapEx for equipment and/or associated costs for alternative reduced water processes) to achieve avoided cost savings</t>
  </si>
  <si>
    <t>Associated Material Issue</t>
  </si>
  <si>
    <t>Calculate estimated reduction in # of supply chain disruptions likely to occur due to water shortage after the installation of water efficient technologies. Multiplied the reduction in incidents by the estimate cost per disruption (or loss of sales per disruption or increase in costs) to calculate the benefits *Price of water estimated to increase as overconsumption and deterioration of water resources</t>
  </si>
  <si>
    <t>• Reduce Packaging</t>
  </si>
  <si>
    <t>• Type of bio-based material, % replacing conventional packaging by target date</t>
  </si>
  <si>
    <t>• Benchmark current water use throughout supply chain, identify 2030 and annual target for reduction</t>
  </si>
  <si>
    <t>Companies that follow these practices for materials used in primary/ secondary/tertiary packaging are likely to see changes in packaging costs</t>
  </si>
  <si>
    <t>Compare quantity of packaging material consumed per unit of end product and multiply quantity by average price of packaging material before and after material replacement. Consider incidental impacts such as higher volume discounts by suppliers due to larger order size , fixed price and or longer term contracts , local sourcing instead of import of material etc.</t>
  </si>
  <si>
    <t>• Identify, monitor and reduce use of harmful chemicals across value chain</t>
  </si>
  <si>
    <t>Reduced operating costs for using less chemical inputs</t>
  </si>
  <si>
    <t>Calculate differential of chemical input and waste management costs before and after process changes (minus CapEx for equipment and/or associated costs for BAU) to achieve cost savings</t>
  </si>
  <si>
    <t>Avoid revenue loss due to reputational risks</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</si>
  <si>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</si>
  <si>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 Measure current chemical levels, identify substitute, identify 2030 and annual target for reduction</t>
  </si>
  <si>
    <t>Associated Strategy (Use Cell Dropdown)</t>
  </si>
  <si>
    <t>• Measure current scope 1,2, 3 emissions level, identify 2030 and annual target reduction</t>
  </si>
  <si>
    <t>Cost savings linked to avoided GHG emissions due to new transport method</t>
  </si>
  <si>
    <t>Estimate GHG emissions of current transportation methods. Calculate reduction in GHG emissions following the change in transportation method (negotiating contracts, infrastructure investments, etc.). Assign value to the volume of reduced GHG emissions by using the market price for carbon offsets. Calculate the cost savings of switching to the new method. Do not double count transportation method change costs if calculating also economic cost savings.</t>
  </si>
  <si>
    <t>KPI Development</t>
  </si>
  <si>
    <t>Final output sheet containing all info generated from the process, user can develop KPIs and in depth strategies for the final prioritized issues</t>
  </si>
  <si>
    <t>Stage 1 Heatmap</t>
  </si>
  <si>
    <t>Value Assessment Model - Output Sheet</t>
  </si>
  <si>
    <t>Strategy Development</t>
  </si>
  <si>
    <t>Step</t>
  </si>
  <si>
    <t>Outcome</t>
  </si>
  <si>
    <t>Select 1 of 11 SASB sectors</t>
  </si>
  <si>
    <t>Benefit</t>
  </si>
  <si>
    <t>• User educated on the relevant material issues for the sector
• User learns about recommended strategies for improving on/mitigating each material issue, as well as underlying practices that the target company can employ to achieve the associated sustainability value drivers</t>
  </si>
  <si>
    <t>• Relevant research to be used for scoring in the following step</t>
  </si>
  <si>
    <t>• Model auto-populates the relevant material issues for the sector (provided by SASB, 26 material issues in total) as well as related strategies, practices, and value drivers</t>
  </si>
  <si>
    <t>• Understanding of current performance and commitments for each material issue</t>
  </si>
  <si>
    <r>
      <rPr>
        <b/>
        <u/>
        <sz val="14"/>
        <rFont val="Calibri"/>
        <family val="2"/>
        <scheme val="minor"/>
      </rPr>
      <t>Option to Remove Issues</t>
    </r>
    <r>
      <rPr>
        <b/>
        <sz val="14"/>
        <rFont val="Calibri"/>
        <family val="2"/>
        <scheme val="minor"/>
      </rPr>
      <t xml:space="preserve">
(Can Ignore Column if Keeping All Issues)</t>
    </r>
  </si>
  <si>
    <t>Material Issue</t>
  </si>
  <si>
    <t>• Scores of 1 to 5 across the criteria: Current Progress, Clear Targets, Innovation &amp; Growth, Risk Mitigation, Credible Reporting Standards, Mgmt./Board/Org. Capabilities
• Aggregate score automatically calculated based on particular weighting for issue/sector</t>
  </si>
  <si>
    <t>• Comprehensive view of target company's performance across relevant criteria to understand areas of low/high performance
• Ability to compare material issues/strategies against each other across specific criteria and aggregate score
• Option to remove some issues/strategies to help streamline "Ranked Table"</t>
  </si>
  <si>
    <t>• "Ranked Table" visualization allows the user to identify any significant red flags or areas of opportunity across the relevant material issues/strategies
• Option to remove some issues/strategies to help streamline second stage</t>
  </si>
  <si>
    <t>Data visualized: review the "Ranked Table" visualization</t>
  </si>
  <si>
    <t>For each material issue/strategy, research stated commitments and current progress/actions; research entered by user</t>
  </si>
  <si>
    <t>For each material issue/strategy, input a score of 1 to 5 across six criteria buckets; data entered by user</t>
  </si>
  <si>
    <t>User reviews model-provided guidance</t>
  </si>
  <si>
    <t>• Read CSB's provided scoring guidance with examples</t>
  </si>
  <si>
    <t>• Better scoring by user</t>
  </si>
  <si>
    <t>For subset of material issues/strategies, user researches and scores on "Issue Prioritization" criteria</t>
  </si>
  <si>
    <t>• Ability to look at tradeoffs between material issues/strategies in order to prioritize the most important to focus on</t>
  </si>
  <si>
    <t xml:space="preserve">Heatmap: </t>
  </si>
  <si>
    <t>Data visualized: review the new heatmap of new criteria</t>
  </si>
  <si>
    <t>Data visualized: review scatterplots to help gauge most important issues to focus on</t>
  </si>
  <si>
    <t>Input selected strategies and review auto-populated KPIs and guidance</t>
  </si>
  <si>
    <t>Review outputs from the entire process (both Stage 1+2); option to develop strategies here</t>
  </si>
  <si>
    <t>• Conditionally-formatted table that provides individual and aggregate scores for each material issue/strategy, sorted by aggregate score, from best to worst</t>
  </si>
  <si>
    <t>• Ability to compare material issues/strategies against each other across specific criteria and aggregate score</t>
  </si>
  <si>
    <t>• Conditionally-formatted table of outputs from "Issue Prioritization"
• Criteria grouped by Upside, Downside, and Other</t>
  </si>
  <si>
    <t>• Enough information/context to select top 3-5 (or more) material issues/strategies
• Strategies that fall within certain quadrants of the scatterplots are likely to be the most important</t>
  </si>
  <si>
    <t>• After selecting strategies from the provided drop-downs, the tab auto-populates with relevant sustainability and ROSI KPIs for each specified strategy</t>
  </si>
  <si>
    <t>• User is provided specific examples and guidance for each material issue/strategy to inform the specific KPIs to be used throughout the lifetime of the holding</t>
  </si>
  <si>
    <t>• Model auto-populates all of the relevant data generated through Stage 1 and Stage 2 for the top 3-5+ material issues/strategies</t>
  </si>
  <si>
    <t>• User can view all information in one place
• Option to build out more specific KPIs and sub-strategies here in the context of all of the previous work/research</t>
  </si>
  <si>
    <t>Process Map</t>
  </si>
  <si>
    <t>All Issues</t>
  </si>
  <si>
    <t>Index column for Ranked Table</t>
  </si>
  <si>
    <t>Note: These columns to be hidden</t>
  </si>
  <si>
    <t>Total Score (Downside + Upside)</t>
  </si>
  <si>
    <t>Zeroes Removed</t>
  </si>
  <si>
    <t>MR</t>
  </si>
  <si>
    <t>RR</t>
  </si>
  <si>
    <t>CWR</t>
  </si>
  <si>
    <t>GR</t>
  </si>
  <si>
    <t>RGP</t>
  </si>
  <si>
    <t>OE</t>
  </si>
  <si>
    <t>MI</t>
  </si>
  <si>
    <t>CSE</t>
  </si>
  <si>
    <t>Total Downside + Upside Score
(Material Issues/Strategies Ranked by Total)</t>
  </si>
  <si>
    <t>Note: Smaller universe of issues due to removal of irrelevant issues/strategies in "DD Assessment," "Ranked Table," and "Issue Prioritization" tabs</t>
  </si>
  <si>
    <t>• Moderate market risk
• Company might have begun efforts to mitigate the risk, but efforts not comprehensive enough / market risk still apparent</t>
  </si>
  <si>
    <t>• Minimal market risk
•  E.g., company either has already mitigated the market risk, or the market risk is generally low across the industry</t>
  </si>
  <si>
    <t>• Moderate regulatory risk
• Company may have taken some mitigation steps, but there is potential that current or future regulation could impact company on this issue/strategy</t>
  </si>
  <si>
    <t>• High regulatory risk
• Regulation is already negatively impacting the business or incoming regulation will damage the company</t>
  </si>
  <si>
    <t>• Minimal climate/water risk
• Unlikely to be affected by climate or water risk</t>
  </si>
  <si>
    <t>• Moderate climate/water risk
• Potential that aspects of company's business may be affected by climate or water risk</t>
  </si>
  <si>
    <t>• High climate/water risk
• Company's operations likely to be significantly affected by climate or water risk; company not prepared to mitigate this risk</t>
  </si>
  <si>
    <t>• Minimal geopolitical risk
• Company does not operate in a country with geopolitical risks, or has taken steps to mitigate these</t>
  </si>
  <si>
    <t>• Moderate geopolitical risk
• Company experienced or will experience some risk in aspects of its footprint</t>
  </si>
  <si>
    <t>• High geopolitical risk
• Operations have potential to be significantly impacted</t>
  </si>
  <si>
    <t>• Low opportunity to grow revenues through issue/strategy improvement</t>
  </si>
  <si>
    <t>• Addressing the issue/strategy likely to lead to significant revenue uplift</t>
  </si>
  <si>
    <t>• Strategy enaction likely to generate moderate revenue uplift</t>
  </si>
  <si>
    <t xml:space="preserve">Process Map: </t>
  </si>
  <si>
    <t xml:space="preserve">Value improvement through stronger, more resilient processes
• Efficiency leads to a better EBITDA
• Less resources required for more output
• Cost savings due less waste disposal costs
• E.g., reuse, upcycling, recycling -&gt; drives lower costs and higher revenues </t>
  </si>
  <si>
    <t>• Strategy unlikely to lead to material operational efficiencies
• Past performance in this area demonstrates lack of operational efficiencies or low appetite to enact such measures</t>
  </si>
  <si>
    <t>• Strategy enaction likely to moderate operational efficiencies
• Appetite or ability to build on issue/strategy</t>
  </si>
  <si>
    <t>• Strategy enaction likely to lead to significant operational efficiencies
• Track record of efficiency improvement and appetite to continue to do so in future</t>
  </si>
  <si>
    <t>• High market risk
• Company is poorly positioned in regard to the specific issue/strategy and associated market risk, and has not taken steps to mitigate it
• Company may be impacted due to poor market risk mitigation; operations or financing impacted</t>
  </si>
  <si>
    <t>• Minimal regulatory risk
• Minimal regulatory environment around issue/strategy, or company has already taken steps to mitigate any regulatory pressures</t>
  </si>
  <si>
    <t>• Strategy enaction unlikely to affect investor's perception of the business</t>
  </si>
  <si>
    <t>• Developing the issue/strategy will reflect well with investors</t>
  </si>
  <si>
    <t>• Addressing the issue/strategy will lead to significant multiple improvement</t>
  </si>
  <si>
    <t>• Significant investment and effort required to achieve strategy / issue mitigation</t>
  </si>
  <si>
    <t>Investment/Effort Required for Successful Execution</t>
  </si>
  <si>
    <t>• Aspects of strategy execution are already in place (e.g., management expertise in place, existing infrastructure required to disseminate strategy)</t>
  </si>
  <si>
    <t>• Effort required to enact strategy is minimal and company is effectively positioned to enact the strategy in the near term</t>
  </si>
  <si>
    <t>Relevant Stage</t>
  </si>
  <si>
    <t>Due Diligence Phase</t>
  </si>
  <si>
    <t>100 Days Phase</t>
  </si>
  <si>
    <t>OPTIONAL: Select "Remove" for material issues you would like to exclude throughout this analysis</t>
  </si>
  <si>
    <t>• Close pay equity gap across workforce</t>
  </si>
  <si>
    <t>Improved worker satisfaction leading to improved productivity</t>
  </si>
  <si>
    <t>Compare company's productivity measure against industry standard productivity measure and estimate the difference. Calculate the monetary increase by multiplying number of employees by average annual margin per employee and then multiplying by the positive difference between the company's measure and the industry standard.</t>
  </si>
  <si>
    <t>Talent Management</t>
  </si>
  <si>
    <t>Improved worker satisfaction leading to lower hiring costs</t>
  </si>
  <si>
    <t>Scroll Down</t>
  </si>
  <si>
    <t>Improved worker satisfaction leading to lower vacancy costs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</si>
  <si>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</si>
  <si>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Design and conduct an employee survey on the impact of the organization's sustainability initiatives on employee retention. Track improvements in scores over time to estimate # additional employees retained due to sustainability. 
Multiply # of retained employees with vacancy costs (e.g., margin loss due to vacant employee position) per employee to estimate cost savings. An alternate measure is to track employee turnover rate before and after implementation of initiatives and calculate the # of additional employees retained due to sustainability and then follow the rest of the steps through.</t>
  </si>
  <si>
    <t>• Reuse and circularity  
• Aenerobic digestion of food waste into energy
• Conversion to compostable materials.
• Waste reduction</t>
  </si>
  <si>
    <t>• Ensure supplier compliance with code of conduct or standards</t>
  </si>
  <si>
    <t>Ensuring compliance with sourcing standards leads to a reduction of administrative costs linked to resolving customer inquiries and/or grievances with suppliers related to sustainable sourcing requirements</t>
  </si>
  <si>
    <t>Estimate the number of grievances/inquiries historically self-initiated or by NGOs, clients regarding compliance with sustainability standards. Estimate the average employee hours used to resolve requests. Estimate the impact of sustainability initiatives on the number of grievances/inquiries and hours spent to resolve capturing expected cost savings.</t>
  </si>
  <si>
    <t>Avoid revenue loss from sustainability-focused scandals (reputation risk) or lower sustainability rankings/ratings (customer driven)</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</si>
  <si>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</si>
  <si>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 Incentivize farmers to adopt soil health practices</t>
  </si>
  <si>
    <t>Supporting soil health practices with farmers enhances the company's sustainability profile which can lead to increase share of wallet or incremental growth in revenues and profits with retailers/key clients &amp; customers focused on sustainability</t>
  </si>
  <si>
    <t>Sales &amp; Marketing</t>
  </si>
  <si>
    <t>Gather product revenues and margins for those products made with commodities associated with the soil health programs being supported. Estimate a % increase or shift in revenues and multiply by the applicable margin to calculate the value of increased revenue</t>
  </si>
  <si>
    <t>Supporting farmer activities by participants within the supply chain can lead to carbon sequestration which can be a more efficient means of achieving Scope 3 targets</t>
  </si>
  <si>
    <t>Convert volume of commodity purchased into acres impacted and estimate # of acres farmed using soil health practices. Calculate and apply average CO2 recapture amount per acre and multiply by assumed cost of carbon. Benefit can be calculated as an avoided cost of potential liability or compare to the ROI of alternative investments to reduce emissions</t>
  </si>
  <si>
    <t xml:space="preserve">Supporting sustainable agriculture creates a more resilient supply chain (because producer yields remain stable under different weather conditions) thus stabilizing prices </t>
  </si>
  <si>
    <t>Calculate the amount spent on commodity raw materials. Forecast future demand (purchases) and multiply by the potential price volatility (based on historical -or research based evidence- of supplier costs), probability of occurrence (based on historical percentage of occurrence) and an assumption on the soil health farmer yields drop as compared to conventional farmer to measure cost avoided by sourcing from farmers with more stable yields</t>
  </si>
  <si>
    <t>• Partner with farmers, civil society, academics, foundations, and/or government to protect important conservation areas and species</t>
  </si>
  <si>
    <t>Adding product certifications can increase higher-margin products or products sold at premium (improved mix)</t>
  </si>
  <si>
    <t>Gather historical sales data (volume, average sale price and margins) for both sustainable and conventionals products. Estimate the sales impact due to adding certifications (overall increase, or change in mix if operating at capacity) and calculate the profit margins. Compare profit results to historical levels (or forecast that excludes adding certifications) to calculate the earnings benefits</t>
  </si>
  <si>
    <t>Companies that switch product ingredients to certified commodities with biodiversity requirements (for instance sustainable versus conventional palm oil) can avoid deforestation by using sustainable certified products and lead to Scope 3 GHG emission reduction</t>
  </si>
  <si>
    <t>Use forecasted volume mix of certified versus conventional product sold or used in manufacturing, and research based measures of GHG emissions factor for each product type (ideally from a Life Cycle Analysis (LCA)). Calculate how much emissions have been or could be avoided by sourcing sustainable instead of conventional products. Apply cost of carbon to assess cost avoided related to avoided deforestation.  Subtract investment costs to arrive at net benefit.</t>
  </si>
  <si>
    <t>Companies that support producers' investment in the protection of ecosystems and species improve their sustainability profile and can increase market share with high sustainability driven customers</t>
  </si>
  <si>
    <t>Estimate company's current market share with select customers focused on sustainability or all customer segments. Forecast the growth in customer volumes and potential increase in company's share of customer purchases due to sustainability initiatives. Apply company estimate of margin earned to quantify the benefit.</t>
  </si>
  <si>
    <t>• Higher premiums and market share (through claims/certifications and quality)
• Increased productivity (healthier, fatter animals)
• Revenues from by-products
• Reduced regulatory risk</t>
  </si>
  <si>
    <t>• Implement animal Stewardship practices to promote good welfare and submit to independent verification</t>
  </si>
  <si>
    <t>Avoid revenue loss from sustainability-focused scandals or lower sustainability rankings/ratings (customer driven)</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</si>
  <si>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</si>
  <si>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Increased market share with high sustainability driven customers</t>
  </si>
  <si>
    <t>• Communicate sustainable commitments/certification on pack
• Use transparent and credible claims and messaging
• Communicate sustainability impacts B2B
• Do not target children with unhealthy choices</t>
  </si>
  <si>
    <t>• Invest in marketing and comms initiatives that drive consumer interest in sustainability, sustainably-produced goods</t>
  </si>
  <si>
    <t>Increase in sales based on consumer engagement from marketing campaigns</t>
  </si>
  <si>
    <t>Calculate incremental profit attributed to promoting sustainability by comparing sales revenue before and after launch of a campaign</t>
  </si>
  <si>
    <t>Lower customer acquisition costs</t>
  </si>
  <si>
    <t>Calculate cost differential between customer acquisition costs before and after the implementation of the promotion OR calculate estimated # of customers who purchase company products for the first time (to be ascertained via a consumer engagement campaign) multiplied by customer acquisition costs per customer to achieve avoided costs</t>
  </si>
  <si>
    <t>Media Coverage</t>
  </si>
  <si>
    <t>Increase in unpaid earned media</t>
  </si>
  <si>
    <t>Calculate cost per media exposure multiplied by # of unpaid media exposures (given promotion through product, campaigns, and customer experience) to achieve avoided cost savings</t>
  </si>
  <si>
    <t>• Source locally to shorten the time between harvest and consumption to optimize nutrient density and reduce risk of spoilage</t>
  </si>
  <si>
    <t>Reduced transportation and storage costs</t>
  </si>
  <si>
    <t>Compare costs associated with distribution/storage before and after sourcing locally</t>
  </si>
  <si>
    <t>Opportunity to attract new customers</t>
  </si>
  <si>
    <t>Gather historical sales data (volume, average sale price and margins) before and after the product changes. Estimate the sales impact due to adding certifications or nutritional changes (overall increase, or change in mix if operating at capacity) and calculate the profit margins. Compare profit results to historical levels (or forecast that excludes adding certifications) to calculate the earnings benefits</t>
  </si>
  <si>
    <t>Reduced risk of sales loss associated with spoiled and/or recalled product</t>
  </si>
  <si>
    <t>Calculate avoided sales loss by multiplying historical average volume of spoiled and/or recalled product by price per product, less associated investment costs</t>
  </si>
  <si>
    <t>Environmental Risk
(Climate, Water, Biodiversity)</t>
  </si>
  <si>
    <t>High scores given for:
1) Significant environmental &amp; climate impacts on the company's operations
2) Impacted availability of land or inputs
3) Impacted performance of existing assets
4) Stranded assets</t>
  </si>
  <si>
    <t>• Are there any human rights issues within the country / location of footprint?
• Is the country/area known for corruption?
• Is there existing or potential likelihood of armed conflict?</t>
  </si>
  <si>
    <t>• Has the company delivered on operational efficiency delivered by sustainability (such as energy savings)?
• Are there untapped operational efficiencies to be driven by sustainability?</t>
  </si>
  <si>
    <t>Environmental Risk</t>
  </si>
  <si>
    <t>• Does the initiative require capex/opex? How much?
• What is the time horizon to mitigate or improve on the material issue?
• What effort level and resources are required for successful strategy enaction?
• Does managament have the capabilities to enact the suggested strategy?
• Board governance is ESG-focused?
• Is this technically feasible?
• Does the target company have existing assets it could employ?
• Any other barriers to success?</t>
  </si>
  <si>
    <t>Stage 2 - 100 Days Phase</t>
  </si>
  <si>
    <t>Stage 1 - Due Diligence Assessment</t>
  </si>
  <si>
    <t>Database linking strategies with practices and value drivers + KPI database</t>
  </si>
  <si>
    <t>User Research &amp; Scoring</t>
  </si>
  <si>
    <t>Weightings:</t>
  </si>
  <si>
    <t>Weights for DD Assessment scoring</t>
  </si>
  <si>
    <t>Process Map Description</t>
  </si>
  <si>
    <t>The below process map details each step with its associated outcomes and benefits, as well as relevant snapshots from the model. While there is guidance throughout the model, this sheet breaks out user actions in a step-by-step manner if needed. Users can read column D for descriptions of each step in the process, with columns E and F noting outcomes and benefits, respectively.</t>
  </si>
  <si>
    <t>• Increase food waste training, awareness and education (e.g. expiration labeling, utilizing whole ingredients)</t>
  </si>
  <si>
    <t>Cost savings related to managing food volumes more effectively</t>
  </si>
  <si>
    <t xml:space="preserve">Compare volume of food waste before and after training and multiply by market price per item to estimate cost savings. Subtract associated training costs </t>
  </si>
  <si>
    <t>• Assess current pay scale across workforce, identify equitable target across genders, create short-term goal</t>
  </si>
  <si>
    <t>• Assess supplier compliance with code of conduct, identify gaps, reduce gaps within specified target time</t>
  </si>
  <si>
    <t>• Assess current soil health, identify potential improvements, create short-term and 2030 target</t>
  </si>
  <si>
    <t>• Identify areas of biodiversity within footprint, then partner with local organizations to mitigate any impacts; compare current state to 2025 and 2030 target</t>
  </si>
  <si>
    <t>• % of footprint verified by independent third-party auditor, with 2030 goal of complete compliance</t>
  </si>
  <si>
    <t>• Assess current sustainability market spend, identify spend target, then create short and long term goal</t>
  </si>
  <si>
    <t>• % of materials/ingredients sourced locally, set 2030 target</t>
  </si>
  <si>
    <t>• Number of hours trained across relevant workforce
• % of workforce that has completed waste training</t>
  </si>
  <si>
    <t>• Re-capture "waste" as a resource to manufacture new materials and products</t>
  </si>
  <si>
    <t>• Measure current levels of waste from operations, set near-term and 2030 target for x% reduction in waste through circularity programs</t>
  </si>
  <si>
    <t>ROSI Mediating Factors:</t>
  </si>
  <si>
    <t>Risk Management, Stakeholder Engagement, Operational Efficiency, Talent Management, Supplier Relations, Media Coverage, Customer Loyalty, Sales &amp; Marketing, Innovation</t>
  </si>
  <si>
    <t>Framework Narrative:</t>
  </si>
  <si>
    <t>When companies embed ESG risks and opportunities into their strategy and decision-making processes, they improve the above ROSI mediating factors, which drive Revenue Growth, Greater Profitability, and Higher Corporate Valuation, delivering Quantifiable Business Value &amp; Positive Societal Impact.</t>
  </si>
  <si>
    <t>Shift current waste, transport costs to input costs for a new product</t>
  </si>
  <si>
    <t>Calculate differential of waste costs (including disposal, transport, etc.) before and after reduction; calculate profitability of new circularity process and product</t>
  </si>
  <si>
    <t>• Adopt products, services, and processes that use less energy</t>
  </si>
  <si>
    <t>• Measure current energy expenditure across the various energy sources used in operations (renewables vs coal, etc.); create near term and 2030 target for preferred mix of energy usage across renewable and fossil fuels)</t>
  </si>
  <si>
    <t>Risk Management</t>
  </si>
  <si>
    <t>Reduced exposure to energy cost volatility or grid break-downs</t>
  </si>
  <si>
    <t>Estimate current exposure to volatile energy sources and the associated volatility costs with each. Compare these costs vs. renewable sources. Complete analysis yearly to understand exposure levels and ensure organization is on track with 2030 goal</t>
  </si>
  <si>
    <t>Sustainability KPI Creation</t>
  </si>
  <si>
    <t>Sustainability KPI Example</t>
  </si>
  <si>
    <t>• Ensure 100% pay equity for under-represented minorities across similar jobs by xx date.</t>
  </si>
  <si>
    <t>• Ensure 100% supplier compliance with code of conduct across footprint by xx date</t>
  </si>
  <si>
    <t>• Reduce scope 1 &amp; 2 emissions by x% by x date, reduce scope 3 emissions by x% by x date</t>
  </si>
  <si>
    <t>• Remove harmful chemicals entirely by x date, achieve x% reduction by earlier date</t>
  </si>
  <si>
    <t>• Replace x% of conventional packaging by x date, 100% bio-based materials by y date</t>
  </si>
  <si>
    <t>• Ensure x% reduction of water use by x date</t>
  </si>
  <si>
    <t>• Achieve x% improvement in yields by x date</t>
  </si>
  <si>
    <t>• Achieve 100% compliance with animal stewardship practices by x date, validated by third party</t>
  </si>
  <si>
    <t>• Move x% of production waste to new processes by x date</t>
  </si>
  <si>
    <t>• Achieve x% increase in customer purchasing through increased sustainability spend by x date</t>
  </si>
  <si>
    <t>• Shift materials sourcing from x% mix global vs. local to y% by z date</t>
  </si>
  <si>
    <t>• Ensure x% of relevant workforce has completed waste training by x date</t>
  </si>
  <si>
    <t>• Shift energy sourcing from x%/y% mix (renewable vs fossil fuels) to z%/a% by b date</t>
  </si>
  <si>
    <t>First part of value framework tool, model auto-populates material issues, strategies, practices, and value drivers based on "Sector" selection; includes scoring methodology</t>
  </si>
  <si>
    <t>Table of outputs from "Issue Prioritization," broken into Upside vs. Downside; included Stage 1 outputs for comparison</t>
  </si>
  <si>
    <t xml:space="preserve">Relevant KPIs: </t>
  </si>
  <si>
    <t>Strategies &amp; KPIs DB:</t>
  </si>
  <si>
    <t>DD Guidance:</t>
  </si>
  <si>
    <t>Guidance on "Issue Prioritization" scoring + list of questions used to prioritize material issues</t>
  </si>
  <si>
    <t>List of best-in-class companies by "Sector" - compare target company to relevant best-in-class examples</t>
  </si>
  <si>
    <r>
      <rPr>
        <b/>
        <u/>
        <sz val="14"/>
        <rFont val="Calibri"/>
        <family val="2"/>
        <scheme val="minor"/>
      </rPr>
      <t>Option to Remove Issues</t>
    </r>
    <r>
      <rPr>
        <b/>
        <sz val="14"/>
        <rFont val="Calibri"/>
        <family val="2"/>
        <scheme val="minor"/>
      </rPr>
      <t xml:space="preserve">
(Use Dropdown to "Keep" or "Remove")</t>
    </r>
  </si>
  <si>
    <t xml:space="preserve">Investment/Effort Required for Successful Execution </t>
  </si>
  <si>
    <t>Note: Phase 1 is related to current sustainability performance and Phase 2 is related to assessing and prioritizing where future performance could drive value</t>
  </si>
  <si>
    <t>User can remove irrelevant issues through the "Keep/Remove" columns in the noted tabs</t>
  </si>
  <si>
    <t>Total Upside vs. Downside</t>
  </si>
  <si>
    <t>Higher Score = Better</t>
  </si>
  <si>
    <t>Issue Prioritization Scatterplots - Upside vs. Downside</t>
  </si>
  <si>
    <t xml:space="preserve">User can prioritize by 1) first analyzing any strategies that fall in the top RHS portion of the graph (High Upside Strategies + High Downside Issues), </t>
  </si>
  <si>
    <t>then looking at the top LHS quadrant for 2a) High Downside + Low Upside, and the bottom RHS quadrant for 2b) High Upside + Low Downside</t>
  </si>
  <si>
    <t>OPTIONAL: Issue Prioritization Scatterplots - Investment/Effort Required vs. Total Upside+Downside</t>
  </si>
  <si>
    <r>
      <t xml:space="preserve">Note: Review of this second scatterplot is </t>
    </r>
    <r>
      <rPr>
        <b/>
        <i/>
        <u/>
        <sz val="11"/>
        <rFont val="Calibri"/>
        <family val="2"/>
        <scheme val="minor"/>
      </rPr>
      <t>optional</t>
    </r>
    <r>
      <rPr>
        <b/>
        <i/>
        <sz val="11"/>
        <rFont val="Calibri"/>
        <family val="2"/>
        <scheme val="minor"/>
      </rPr>
      <t>, used only to help further prioritize issues if user needs an incremental layer of analysis</t>
    </r>
  </si>
  <si>
    <t xml:space="preserve">Graphs: </t>
  </si>
  <si>
    <t>Ranked Table Outputs from Stage 1 (For Context)</t>
  </si>
  <si>
    <t>Issue Prioritization Criteria, Scoring, and Selection</t>
  </si>
  <si>
    <t>Overview of tool goals and flow + guidance on how to use tool</t>
  </si>
  <si>
    <t>Value Improvement/Higher EBITDA Driven by Effective Processes</t>
  </si>
  <si>
    <t>CSB recommends keeping no more than 10 Issues</t>
  </si>
  <si>
    <t>Avoided cost of having to address new standards within a short time period (lost sales due to production delays, additional labor and/or higher ingredient costs, etc.)</t>
  </si>
  <si>
    <t>Estimate the cost of production delay by multiplying the amount of days unable to produce products that meet the new standard by the average sales volume per day. Add additional labor and/or higher ingredient costs by multiplying the premium price by the volume required for each. Less associated costs of transitioning to single use plastic in advance of regulation</t>
  </si>
  <si>
    <t>Increased revenue due to diversified sales streams</t>
  </si>
  <si>
    <t>Estimate additional revenue by summing revenue from new sales streams minus associated costs of diversification</t>
  </si>
  <si>
    <t>• Reduce the use of toxic chemicals</t>
  </si>
  <si>
    <t>• Ensure x% reduction of toxic materials affecting air quality by x date</t>
  </si>
  <si>
    <t>• Measure current air quality levels in areas of business where operations are leading to pollutants and determine quality of operations emissions, set target date to improve on air quality</t>
  </si>
  <si>
    <t>Avoid regulatory or reputational damage</t>
  </si>
  <si>
    <t>Estimate the impact of negative regulation (e.g., fines) by assessing current exposure of business to pollutants compared to current and future regulation. Calculated the potential cost of the exposure by multiplying regulatory fines by % of business footprint exposed.</t>
  </si>
  <si>
    <t>Cost savings or revenue potential through the introduction of emissions-reducing technologies</t>
  </si>
  <si>
    <t>Calculate current cost of pollutants (regulatory costs, carbon credits) to the business and its stakeholders before and after the introduction of new reduction technologies.</t>
  </si>
  <si>
    <t>Estimate company's current market share with select customers focused on sustainability or all customer segments. Forecast the growth in customer volumes and potential increase in company's share of customer purchases due to renewable energy initiatives. Apply company estimate of margin earned to quantify the benefit.</t>
  </si>
  <si>
    <t>Additional revenue from selling or trading carbon offsets</t>
  </si>
  <si>
    <t>• Implement monitoring and tracking systems for energy usage, measure energy usage before and after transition to low carbon alternatives</t>
  </si>
  <si>
    <t>• Shift x% of business footprint to low carbon alternatives by x date, with shorter near term goal of y% shift</t>
  </si>
  <si>
    <t>Cost savings from reduced energy bill</t>
  </si>
  <si>
    <t>Estimate the reduction in electricity consumption and multiply by the purchasing price</t>
  </si>
  <si>
    <t>• Train and hire local community members</t>
  </si>
  <si>
    <t>• Assess current composition of local workforce, identify desired % mix of local employees vs others, work to attain shift towards local community</t>
  </si>
  <si>
    <t>• Achieve x%/y% mix of local vs non-local employees by z date</t>
  </si>
  <si>
    <t>Attract and appeal to a local audience leading to lower hiring costs or vacancy costs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</si>
  <si>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</si>
  <si>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Increase employee satisfaction leading to increased productivity</t>
  </si>
  <si>
    <t>Calculate the costs of generating carbon offsets through a multi-actor partnership program. Estimate the price being paid to the carbon reduction project implementer (e.g. farmers) and add all the costs necessary to generate an offset (which includes, but not limited to, Monitoring, Reporting and Verification costs). Compare the final cost of generating the offset to the price of an equivalent offset on the voluntary carbon market</t>
  </si>
  <si>
    <t>• Be transparent about use of customer data with easy opt-outs</t>
  </si>
  <si>
    <t>Customer Loyalty</t>
  </si>
  <si>
    <t>Increased market share of loyal customers</t>
  </si>
  <si>
    <t>Estimate company's current market share with select customers focused on transparency or all customer segments. Forecast the growth in customer volumes and potential increase in company's share of customer purchases due to transparency initiatives. Apply company estimate of margin earned to quantify the benefit.</t>
  </si>
  <si>
    <t>Avoid decline in customer share by ensuring protection of sensitive data</t>
  </si>
  <si>
    <t>• Measure current spend on customer privacy measures, identify if there is a gap, achieve gap reduction by x date</t>
  </si>
  <si>
    <t>• Survey current customer trust levels and benchmark vs. competitors; identify data transparency target and achieve by x date</t>
  </si>
  <si>
    <t>• Assess current data protection practices, potentially via trusted third-party; identify any gaps and mitigate by x date</t>
  </si>
  <si>
    <t>• Measure data protection spend and services and mitigate issues within x time frame; audit practices on consistent basis</t>
  </si>
  <si>
    <t>• Measure purchasing power of local community and the % impact of products on purchasing power</t>
  </si>
  <si>
    <t>Increased market share of local community through fair pricing and better reputation</t>
  </si>
  <si>
    <t>• Robust quality and safety processes, training and enforcement</t>
  </si>
  <si>
    <t>• Measure recordable incident % and address any potential gap</t>
  </si>
  <si>
    <t>• Improve recordable incident rate by x% by y date</t>
  </si>
  <si>
    <t>• Robust safety review and enforcement</t>
  </si>
  <si>
    <t>• Continuously measure customer satisfaction with product quality - customer satisfaction scores, churn rate, product quality complaint rate, etc.</t>
  </si>
  <si>
    <t>• Calculate product quality/safety complaints against the total number of complaints, achieve reduction by x date</t>
  </si>
  <si>
    <t>• Eliminate negative biodiversity/ecosystem impacts from current operations by x date</t>
  </si>
  <si>
    <t xml:space="preserve">• Transition to low carbon alternatives
</t>
  </si>
  <si>
    <t>• Ensure x% of products are purchased by local community at affordable pricepoints</t>
  </si>
  <si>
    <t>Detailed step-by-step outline of the process with associated outcomes and benefits per step; process map visual included (optional to review)</t>
  </si>
  <si>
    <t>Graph outputs from "Issue Prioritization" tab, scatterplots used to pick top 3-5 issues; key scatterplot illustrates Upside vs. Downside</t>
  </si>
  <si>
    <t>Sheet pulls from database of relevant KPIs + guidance on how to create relevant ESG &amp; ROSI KPIs; user simply selects top 3-5 strategies from cell drop-downs</t>
  </si>
  <si>
    <r>
      <t xml:space="preserve">This two-part assessment and strategy tool aims to help GPs and PE practitioners analyze potential portfolio companies performance on material issues and provides guidance on which sustainability strategies and practices can drive financial value for the target company. The tool is intended to be used first during the </t>
    </r>
    <r>
      <rPr>
        <b/>
        <sz val="11"/>
        <color rgb="FF000000"/>
        <rFont val="Calibri"/>
        <family val="2"/>
        <scheme val="minor"/>
      </rPr>
      <t>due diligence phase</t>
    </r>
    <r>
      <rPr>
        <sz val="11"/>
        <color rgb="FF000000"/>
        <rFont val="Calibri"/>
        <family val="2"/>
        <scheme val="minor"/>
      </rPr>
      <t xml:space="preserve"> to gain a high-level assessment of ESG-related risks and opportunities that can drive improved financial performance, then in the </t>
    </r>
    <r>
      <rPr>
        <b/>
        <sz val="11"/>
        <color rgb="FF000000"/>
        <rFont val="Calibri"/>
        <family val="2"/>
        <scheme val="minor"/>
      </rPr>
      <t>early holding period</t>
    </r>
    <r>
      <rPr>
        <sz val="11"/>
        <color rgb="FF000000"/>
        <rFont val="Calibri"/>
        <family val="2"/>
        <scheme val="minor"/>
      </rPr>
      <t xml:space="preserve"> for material issue prioritization and strategy and KPI development, culminating in strategic inputs and ESG and ROSI (aligned financial metrics) KPIs that can be used to monitor and improve performance during the life of the investment.</t>
    </r>
  </si>
  <si>
    <t>High scores given for:
1) Lower effort or investment required for successful strategy enaction
2) Existing expertise and appetite to address the material issue
2) Opportunity is technically feasible
4) Capex/Opex investment has clear path to financial upside or risk mitigation
5) Other barriers to success can be mitigated</t>
  </si>
  <si>
    <t>Type</t>
  </si>
  <si>
    <t>Best-In-Class Examples by Sector</t>
  </si>
  <si>
    <t>DD Assessment Example Outputs</t>
  </si>
  <si>
    <t>Stage 2 to be completed after portfolio company purchase (in first 100 days)</t>
  </si>
  <si>
    <t>• Scores of 1 to 5 across the criteria: Market Risk, Regulatory Risk, Environmental Risk, Geopolitical Risk, Revenue Growth Potential, Operational Efficiency, Reputation of Target, Investment/Effort Required for Successful Execution
• Research notes and statistics for each criteria for each material issue/strategy</t>
  </si>
  <si>
    <t>• Scatterplot graphs of "Issue Prioritization" outputs used to better visualize each material strategy against the others</t>
  </si>
  <si>
    <t>Total Upside</t>
  </si>
  <si>
    <t>Total Downside</t>
  </si>
  <si>
    <t>Issue Prioritization Total Upside</t>
  </si>
  <si>
    <t>Issue Prioritization Total Downside</t>
  </si>
  <si>
    <t>Issue Prioritization Investment/Effort Required</t>
  </si>
  <si>
    <t>Total Score Possible = 5</t>
  </si>
  <si>
    <t>Value Assessment Model - Summary Sheet</t>
  </si>
  <si>
    <t>Total Score Possible = 20</t>
  </si>
  <si>
    <t>Total Score Possible = 15</t>
  </si>
  <si>
    <t>Investment/Effort Required</t>
  </si>
  <si>
    <t>Total Scores / Summary Sheet Lookups</t>
  </si>
  <si>
    <t>Higher Score = Significant Downside Risk</t>
  </si>
  <si>
    <t>Higher Score = High Upside Opportunity</t>
  </si>
  <si>
    <t>Higher Score = Lower Investment/Effort Required</t>
  </si>
  <si>
    <t>Higher Score = Better Current Performance</t>
  </si>
  <si>
    <r>
      <t xml:space="preserve">A higher score on "Investment/Effort Required for Successful Execution" indicates the opportunity is </t>
    </r>
    <r>
      <rPr>
        <b/>
        <i/>
        <u/>
        <sz val="11"/>
        <rFont val="Calibri"/>
        <family val="2"/>
        <scheme val="minor"/>
      </rPr>
      <t>lower effort and/or lower investment</t>
    </r>
  </si>
  <si>
    <t>The category covers issues associated with excessive prices, poor quality of service, and inefficiencies. It addresses a company’s management of legal and social expectations around monopolistic and anti-competitive practices, including issues related to bargaining power, collusion, price fixing or manipulation, and protection of patents and intellectual property (IP).</t>
  </si>
  <si>
    <t>The category addresses the company’s contributions to or management of systemic risks. This includes systemic risks in financial systems, natural resource systems, or technological systems. It addresses the mechanisms a company has in place to reduce its contributions to systemic risks and to improve safeguards that may mitigate the impacts of systemic failure. For financial institutions, the category also captures the company’s ability to absorb shocks arising from financial and economic stress and meet stricter regulatory requirements related to the complexity and interconnectedness of companies in the industry.</t>
  </si>
  <si>
    <t>Stage 1 to be completed during the due diligence period</t>
  </si>
  <si>
    <t>Cost savings of using energy efficient technologies or practices</t>
  </si>
  <si>
    <t xml:space="preserve">Help customers meet their Scope 3 reduction targets by providing them with data on emissions reductions. </t>
  </si>
  <si>
    <t>Supplying customers with reliable and reducing emission numbers can improve customer stickiness. Calculate and compare historic and post implementation customer retention rates and ascertain the difference.  Any favorable difference should be multiplied by customer acquisition costs to estimate a cost saving.</t>
  </si>
  <si>
    <t>Sales and Marketing</t>
  </si>
  <si>
    <t>Fill consumer's growing interest in sustainable packaging.</t>
  </si>
  <si>
    <t>Gather product revenues and margins for those products made that have more sustainable packaging. Estimate a % increase or shift in revenues and multiply by the applicable margin to calculate the value of increased revenue</t>
  </si>
  <si>
    <t xml:space="preserve">Avoid fines for water quality </t>
  </si>
  <si>
    <t>Determine the likelihood of violating water quality regulations based on historical data.  Using local clean water regulations, determine the fines that would be levied for violations and multiply by the likelihood factor.</t>
  </si>
  <si>
    <t>Avoided financial loss due to reduced disease incidence, leading to fewer livestock productivity losses (avoided mortality loss, reduced slaughter value), and fewer dairy farm productivity losses (avoided premature voluntary culling, milk loss)</t>
  </si>
  <si>
    <t>Evaluate the reduction in disease incidence linked to new animal Stewardship management techniques (e.g. early detection of disease) and multiply by a probability factor. Evaluate the impact of the lower disease rate on livestock infection and recovery rates. Compare to historical data about disease incidence and calculate the avoided loss by measuring the reduced mortality loss and maintained slaughter/sale value. For mortality loss, calculate the extra production delivered by livestock due to the reduced mortality loss (multiply by market prices for milk, if dairy, and slaughter value). For improved slaughter value, calculate the discount value that would have occurred had livestock been infected. Multiply the number of livestock that are healthy by the market price delta between healthy and unhealthy livestock</t>
  </si>
  <si>
    <t xml:space="preserve">Reduced litigation risk of data </t>
  </si>
  <si>
    <t>Estimate the probability of occurrence of an adverse event (example data breach, security compromise) over the projected period and the severity of the loss (for e.g, IT related corrective action,  legal fees etc.,). Multiply the probability with the severity to obtain the benefit of a risk avoided.</t>
  </si>
  <si>
    <t>Customer loyalty</t>
  </si>
  <si>
    <t>Lower customer acquisiton cost</t>
  </si>
  <si>
    <t>Compare customer acquisition costs across different customer segments (i.e. existing customer base and the newly acquired segment) and calculate the  difference. Multiply the favorable saving (i.e. lower cost) with the number of additional customers to estimate the total cost saving.</t>
  </si>
  <si>
    <t>Reduced product recall cost</t>
  </si>
  <si>
    <t>Estimate the average number of product recalls before and implementing the safety measures/process innovation (if no historic instances are available, look for industry estimates) and calculate the difference.   Estimate the average repair cost per recall, average legal &amp; public relations costs, and expenses related to increased quality control and additional training.  Multiply the favorable difference in # of product recalls with the average costs to estimate the potential savings.</t>
  </si>
  <si>
    <t>Reduced administrative costs</t>
  </si>
  <si>
    <t>Organizations can acheive administrative efficiency in making sustainability related disclosures as compliance information is already being tracked and readily available. Estimate time efficiency and multiply by employee rate per hour to estimate administrative cost savings.</t>
  </si>
  <si>
    <t>Avoided costs related to workplace accidents (reparations, regulatory, insurance, etc.)</t>
  </si>
  <si>
    <t>Estimate the average number of worker safety incidents before and implementing the safety measures/process innovation (if no historic instances are available, look for industry estimates) and calculate the difference.   Estimate the average cost of dealing with workplace safety issues (for example compensation, insurance etc.).  Multiply the favorable difference in # of incidents with the average costs to estimate the potential savings.</t>
  </si>
  <si>
    <t>• Assess current % women/underrepresented groups and create short-term goals</t>
  </si>
  <si>
    <t xml:space="preserve">• Increase the number of women/underrepresented groups on the Board to X number by xx date </t>
  </si>
  <si>
    <t>Stakeholder Management</t>
  </si>
  <si>
    <t>Enhances company's brand and reputation</t>
  </si>
  <si>
    <t>Maintaining a diverse, equitable and inclusive workforce and culture enhances a company's brand reputation and potentially lead to free/unpaid media coverage</t>
  </si>
  <si>
    <t>Develop a ROSI process for assessing the business case for sustainability investments</t>
  </si>
  <si>
    <t>Undertake an ESG materiality assessment by xx date and incorporate into business planning by yy date.</t>
  </si>
  <si>
    <t>Stakeholder Engagement</t>
  </si>
  <si>
    <t>Lowers cost of capital</t>
  </si>
  <si>
    <t>Calculate company's cost of debt before and after incorporating ESG materiality assessment within company's financial disclosures (i.e. apply an debt risk reduction benefit) OR refer to academic research for risk reduction percentage attributable to sustainability and materiality assessment compliance.</t>
  </si>
  <si>
    <t>Improves ability to comply with sustainability disclosure</t>
  </si>
  <si>
    <t>Proactive compliance with and implementation of sustainability standards helps company to provide necessary disclosures to stakeholders.  This enhances companies brand and reputation, helping attract and retain employees, customers and investors.</t>
  </si>
  <si>
    <t>Audit company's business practices that may inadvertently encourage unethical behavior and change them.</t>
  </si>
  <si>
    <t>Audit a defined list of processes by xx date and update within yy weeks if needed.</t>
  </si>
  <si>
    <t>Attract and appeal to employees leading to improved retention and lower hiring costs</t>
  </si>
  <si>
    <t>Operating Efficiency</t>
  </si>
  <si>
    <t>Lower risk of repuational scandals</t>
  </si>
  <si>
    <t>Estimate the number of grievances/inquiries historically by NGOs, clients regarding compliance with ethics standards. Estimate the average employee hours used to resolve requests. Estimate the impact of sustainability initiatives on the number of grievances/inquiries and hours spent to resolve capturing expected cost savings.</t>
  </si>
  <si>
    <t>Company commits to understanding the social, economic and environmental issues that impact the communities in which it operates, and to address these issues.</t>
  </si>
  <si>
    <t>Commit to evaluating the social, economic and environmental issues faced in the communities of operation by xxdate and develop and implement a plan to contribute to solutions</t>
  </si>
  <si>
    <t>Respecting local regulations and directives leads to fewer disputes and lower costs</t>
  </si>
  <si>
    <t xml:space="preserve">Calculate the time and costs associated with community /legislative issues (including fines and/or potential fines, hours spent on related local city/county matters, etc). Estimate time and cost savings driven with engagement in local projects to capture cost efficiency
</t>
  </si>
  <si>
    <t>Efficient procurement of the license to operate</t>
  </si>
  <si>
    <t>Calculate the time and costs associated with seeking clearance/licenses to operate. Estimate time and cost savings in obtaining these licenses prior to and post engagement in local projects to capture cost efficiency</t>
  </si>
  <si>
    <t>Company has a system in place to track proposals and to respond to them.  Company commits to issuing statements in favor of sustainability-related legislation.</t>
  </si>
  <si>
    <t xml:space="preserve">Tracking tool for tracking established by xxdate </t>
  </si>
  <si>
    <t>Respecting legislation leads to fewer disputes and lower costs</t>
  </si>
  <si>
    <t>Employees trained and regular meetings held targeting 0 critical incidents in the year</t>
  </si>
  <si>
    <t>100% of staff trained on H&amp;S by xx date; zero critical incidents target set</t>
  </si>
  <si>
    <t>Reduced risk of liability associated with incidents</t>
  </si>
  <si>
    <t xml:space="preserve">Ascertain if any safety incidents occurred in the past and the costs incurred ( such as compensation payout, business disruption etc.,). Compare the # of incidents before and after the roll out of the training/technology initiative. Multiply the favorable difference with the costs incurred per employee and the total number of employees to estimate the total savings
</t>
  </si>
  <si>
    <t>Reduced risk of scandals</t>
  </si>
  <si>
    <t>Climate risk incorporated into scenario planning with weighting and timelines that are in line with credible climate risk mapping tools</t>
  </si>
  <si>
    <t>Climate risk planning incorporated into decision making and socialized by xx date</t>
  </si>
  <si>
    <t>Reduced risk of business disruption</t>
  </si>
  <si>
    <t>Identify key geographic sourcing/sales regions and overlay with a climate map to assess the impact of climate change on the region in the future.  Assess the probability and severity of a business disruption risk resulting (such as crop failure from adverse climate events) and consider mitigation strategies such as insurance, alternate sourcing regions or suppliers. The quantified risk is an avoidance/mitigation benefit.</t>
  </si>
  <si>
    <t>Access green financing alternatives</t>
  </si>
  <si>
    <t>Set sustainability related KPIs during bond/debt issuance .  Access alternate sources of financing that reduce cost with achievement of sustainability linked milestones</t>
  </si>
  <si>
    <t xml:space="preserve">Quantify the reduction in energy usage following the implementation of new technologies or practices. Use current and projected fuel/electricity prices to calculate the cost savings, minus the attributable cost of technology/practice implementation.  </t>
  </si>
  <si>
    <t>Estimate the potential increase in revenue earned by multiplying volume of products sold to a new customer segment (that the company did not sell to previously) with the contribution or profit margin to estimate the net earning increase.</t>
  </si>
  <si>
    <t>Calculate the time and costs associated with community /legislative issues (including fines and/or potential fines, hours spent on related local city/county matters, etc). Estimate time and cost savings driven with engagement in local projects to capture cost efficiency</t>
  </si>
  <si>
    <t>Increased revenue due to diversified sales streams (eg. use food by-products (spent grain) as food additives</t>
  </si>
  <si>
    <t>Assess the potential impact of a transparency breach (x% of customers reported they would leave a company if it shared sensitive data without permission) and how many customers it would affect. Calculate revenues for the business as usual vs. transparency breach scenarios and compare the difference</t>
  </si>
  <si>
    <t>• Increase diversity on the Board to better reflect the general population and stakeholders</t>
  </si>
  <si>
    <t>• Undertake ESG materiality analysis and stakeholder mapping</t>
  </si>
  <si>
    <t>• Ensure business processes do not inadvertently encourage unethical behavior</t>
  </si>
  <si>
    <t>• Collaborate with local communities to support water initiatives</t>
  </si>
  <si>
    <t xml:space="preserve">• Track and respond to regulation and legislation proposals that improve corporate sustainability </t>
  </si>
  <si>
    <t>• Provide employee health and safety training and have meetings/deploy surveys to incorporate employee feedback to adjust processes/equipment</t>
  </si>
  <si>
    <t>• Ensure that climate risk scenario planning is included in ERM</t>
  </si>
  <si>
    <r>
      <rPr>
        <b/>
        <u/>
        <sz val="12"/>
        <rFont val="Calibri"/>
        <family val="2"/>
        <scheme val="minor"/>
      </rPr>
      <t xml:space="preserve">OPTIONAL: Select "Remove" to Exclude Issues from Second Stage of Analysis
</t>
    </r>
    <r>
      <rPr>
        <b/>
        <sz val="12"/>
        <rFont val="Calibri"/>
        <family val="2"/>
        <scheme val="minor"/>
      </rPr>
      <t>(Can Ignore Column if Keeping All Issues)</t>
    </r>
  </si>
  <si>
    <t xml:space="preserve">ROSI: </t>
  </si>
  <si>
    <t>Additional information on CSB's ROSI methodology</t>
  </si>
  <si>
    <t>For users that move to Stage 2 of this model's analysis: Do not come back to this column (Column R) to remove issues after the fact. Instead, use the relevant Keep/Remove column provided in the "Issue Prioritization" tab. This ensures that hard-coded user inputs stay associated with the relevant material issues/strategies</t>
  </si>
  <si>
    <t>Please feel free to use the filters below to select one material issue/strategy at a time to help focus your analysis.</t>
  </si>
  <si>
    <r>
      <rPr>
        <b/>
        <u/>
        <sz val="14"/>
        <rFont val="Calibri"/>
        <family val="2"/>
        <scheme val="minor"/>
      </rPr>
      <t>Issue Prioritization Overview:</t>
    </r>
    <r>
      <rPr>
        <b/>
        <sz val="14"/>
        <rFont val="Calibri"/>
        <family val="2"/>
        <scheme val="minor"/>
      </rPr>
      <t xml:space="preserve"> While we now have insight into how the organization is doing on the various material issues, we have no sense of prioritization of these issues for a deep dive (e.g., company may be performing really well (or poorly) in an area that has little impact, so better to focus efforts elsewhere). This section begins by analyzing upside vs. downside, allowing the user to understand the relative importance of each issue. From here, the user can analyze the investment and effort required to implement the strategy to help further prioritize.</t>
    </r>
  </si>
  <si>
    <t>Note: now that you have moved to Stage 2, do not go back to the "Ranked Table" or "DD Assessment" tabs to change the "Keep/Remove" columns. Instead, use the column below to remove issues/strategies from the analysis.</t>
  </si>
  <si>
    <t>Summary Sheet for Internal / IC Presentations</t>
  </si>
  <si>
    <t>Note: This sheet is intended to be used for investment committee meetings as a quick summary of current performance and where future performance can drive value for the most important material issues/strategies</t>
  </si>
  <si>
    <r>
      <t xml:space="preserve">Below, the DD Assessment Score represents the weighted and aggregated score calculated from the DD Assessment tab. The Issue Prioritization scores are grouped as before into Downside, Upside, and Investment/Effort, and are </t>
    </r>
    <r>
      <rPr>
        <b/>
        <u/>
        <sz val="11"/>
        <rFont val="Calibri"/>
        <family val="2"/>
        <scheme val="minor"/>
      </rPr>
      <t>not weighted</t>
    </r>
    <r>
      <rPr>
        <b/>
        <sz val="11"/>
        <rFont val="Calibri"/>
        <family val="2"/>
        <scheme val="minor"/>
      </rPr>
      <t>; for these, the higher the score, the more important the issue.</t>
    </r>
  </si>
  <si>
    <t>ROSI:</t>
  </si>
  <si>
    <t>Return on Sustainability Investment (ROSI)</t>
  </si>
  <si>
    <t>Please follow the link to learn more about ROSI; CSB developed the ROSI methodology to help companies identify material sustainability strategies while quantifying their monetization benefits</t>
  </si>
  <si>
    <t>ROSI Suggested Monetization Method 1</t>
  </si>
  <si>
    <t>ROSI Suggested Monetization Method 2</t>
  </si>
  <si>
    <t>ROSI Benefit Example 1</t>
  </si>
  <si>
    <t>ROSI Benefit Example 2</t>
  </si>
  <si>
    <t>ROSI Benefit Example 3</t>
  </si>
  <si>
    <t>ROSI Suggested Monetization Method 3</t>
  </si>
  <si>
    <t>Material Issues by Sub-Industry Transposed</t>
  </si>
  <si>
    <t>x</t>
  </si>
  <si>
    <t>&lt;----- Dropdown List of Industries</t>
  </si>
  <si>
    <r>
      <t xml:space="preserve">Note: Review of this third scatterplot is </t>
    </r>
    <r>
      <rPr>
        <b/>
        <i/>
        <u/>
        <sz val="11"/>
        <rFont val="Calibri"/>
        <family val="2"/>
        <scheme val="minor"/>
      </rPr>
      <t>optional</t>
    </r>
    <r>
      <rPr>
        <b/>
        <i/>
        <sz val="11"/>
        <rFont val="Calibri"/>
        <family val="2"/>
        <scheme val="minor"/>
      </rPr>
      <t>, used only to help further prioritize issues if user needs an incremental layer of analysis</t>
    </r>
  </si>
  <si>
    <r>
      <t xml:space="preserve">OPTIONAL: Issue Prioritization Scatterplots - Investment/Effort Required vs. </t>
    </r>
    <r>
      <rPr>
        <b/>
        <u/>
        <sz val="11"/>
        <rFont val="Calibri"/>
        <family val="2"/>
        <scheme val="minor"/>
      </rPr>
      <t>Net</t>
    </r>
    <r>
      <rPr>
        <b/>
        <sz val="11"/>
        <rFont val="Calibri"/>
        <family val="2"/>
        <scheme val="minor"/>
      </rPr>
      <t xml:space="preserve"> Total Upside+Downside</t>
    </r>
  </si>
  <si>
    <t>• KH has announced several initiatives but goals are not as aggressive as others
• In 2020, Kraft Heinz announced a commitment to reduce its Scope 1 and 2 emissions by 15% by 2025.
• Kraft Heinz has committed to reducing its water usage by 15% by 2025.
• Kraft Heinz has committed to using sustainable packaging materials and reducing its packaging waste by 15% by 2025.
• Kraft Heinz has committed to sourcing sustainable ingredients and reducing its food waste by 15% by 2025.
• Kraft Heinz has committed to investing in renewable energy projects and supporting the development of sustainable agriculture practices.</t>
  </si>
  <si>
    <t>• In 2019, Kraft Heinz joined the Science Based Targets initiative, committing to reduce its greenhouse gas emissions in line with the Paris Agreement.
• Regulatory risk related to GHG emissions is increasing in many regions, and Kraft Heinz may face additional costs and penalties if it does not comply with these regulations</t>
  </si>
  <si>
    <t>• As a food and beverage company, Kraft Heinz is highly dependent on natural resources and is therefore highly exposed to climate and water risks
• Kraft Heinz has committed to reducing its water usage by 15% by 2025.
• Kraft Heinz has implemented a water stewardship program to reduce water usage in its operations.</t>
  </si>
  <si>
    <t>• Geopolitical risks related to climate change mitigation are generally increasing, as governments and international organizations take more action on the issue. These risks could impact Kraft Heinz's operations in various regions.</t>
  </si>
  <si>
    <t>• Mitigating GHG emissions can potentially support revenue growth by improving the company's reputation among consumers who prioritize sustainable products</t>
  </si>
  <si>
    <t>• Mitigating GHG emissions may require significant investment in renewable energy, energy efficiency, and other initiatives. However, it can also lead to operational efficiencies in the long term.
• Kraft Heinz has implemented energy efficiency initiatives across its global operations, including the installation of energy-efficient lighting, HVAC systems, and refrigeration equipment.
• Kraft Heinz has set a goal to reduce energy consumption by 10% by 2025, and has already achieved a 5% reduction in energy consumption since 2015.
• Kraft Heinz has committed to reducing GHG emissions by 15% by 2025, and has already achieved a 10% reduction in GHG emissions since 2015.</t>
  </si>
  <si>
    <t>• Mitigating GHG emissions could potentially have a positive impact on the company's valuation by improving its reputation and reducing long-term operational costs</t>
  </si>
  <si>
    <t>• Kraft Heinz has the capacity to successfully execute a GHG emissions mitigation strategy, but it may require significant investment and changes to existing policies and practice</t>
  </si>
  <si>
    <t>• Kraft Heinz operates in a highly competitive market, and energy costs are a significant factor in its production costs. Improving energy efficiency and transitioning to renewable energy sources can help the company mitigate market risk by reducing costs. However, the implementation of these measures may be subject to external factors, such as changes in government policies or fluctuating energy prices.</t>
  </si>
  <si>
    <t>• Kraft Heinz is subject to energy regulations and non-compliance could result in fines or reputational damage. The company has set goals to reduce its greenhouse gas emissions and increase the use of renewable energy sources in its operations.
• Kraft Heinz has committed to reducing its greenhouse gas emissions by 15% by 2020, and has already achieved a 10% reduction since 2015.
• Kraft Heinz has committed to complying with all applicable energy-related regulations and has established a compliance program to ensure that its operations are in compliance with all applicable laws and regulations.</t>
  </si>
  <si>
    <t>• Improving energy efficiency and transitioning to renewable energy sources can help the company mitigate climate and water risk by reducing its greenhouse gas emissions and water usage.</t>
  </si>
  <si>
    <t>• The company's transition to renewable energy sources can help mitigate geopolitical risk by reducing its reliance on fossil fuels and increasing its energy independence.</t>
  </si>
  <si>
    <t>• This is more about risk mitigation than revenue growth, but the transition to clean energy can lead to new revenue streams through new locations/etc,</t>
  </si>
  <si>
    <t>• Improving energy efficiency and transitioning to renewable energy sources can improve operational efficiency by reducing costs and increasing resource efficiency. Kraft Heinz has implemented initiatives to reduce energy usage in its operations, such as optimizing production processes and upgrading equipment.</t>
  </si>
  <si>
    <t>• Kraft Heinz's transition to renewable energy sources and efforts to improve energy efficiency can improve its reputation among investors</t>
  </si>
  <si>
    <t xml:space="preserve">• KH has demonstrated success across several past initiatives
• Kraft Heinz has invested in many renewable energy projects and has implemented energy efficiency initiatives, such as LED lighting and HVAC upgrades, in its manufacturing facilities. </t>
  </si>
  <si>
    <t>• As part of its strategy to protect customer health and welfare, Kraft Heinz has made changes to its product formulations to reduce sodium, sugar, and artificial ingredients
• Kraft Heinz has implemented a number of initiatives to ensure that its products are safe and of high quality. These include the use of third-party auditors to verify the safety of its products, as well as the use of advanced technologies to detect and prevent food safety issues.
• Implemented a number of measures to protect its customers from potential market risks, such as price volatility and supply chain disruptions.</t>
  </si>
  <si>
    <t>• Kraft Heinz has a dedicated team of experts that monitor and respond to regulatory changes.
• The company has implemented a comprehensive food safety program to ensure the safety of its products.
• Kraft Heinz has invested in research and development to create new products that meet regulatory standards.
• The company has implemented a comprehensive recall system to ensure that any products that do not meet regulatory standards are removed from the market.
• Kraft Heinz has established a system of internal and third party audits to ensure compliance with regulatory standards.</t>
  </si>
  <si>
    <t>• While Kraft Heinz's strategy to protect customer health and welfare is not directly related to climate or water risk, the company's operations may be affected by climate change and water scarcity.</t>
  </si>
  <si>
    <t>• To mitigate these risks and protect customer health and welfare, the company has established robust quality and safety measures across its global operations.
• Kraft Heinz has also committed to sourcing ingredients from local suppliers in countries where it operates, which helps to support local economies and reduce geopolitical risk.
• The company has also implemented a comprehensive risk management program to identify and mitigate potential geopolitical risks.</t>
  </si>
  <si>
    <t>• Protecting customer health and welfare may not necessarily create new revenue streams for Kraft Heinz, but it can help maintain and strengthen the company's existing customer base. By making changes to its product formulations and providing transparent and accurate labeling, Kraft Heinz can appeal to health-conscious consumers and mitigate the risk of losing customers to competitors that offer healthier options.
• In recent years, Kraft Heinz launched new lines of plant-based, organic, and gluten free products</t>
  </si>
  <si>
    <t>• Improving product formulations and implementing quality and safety measures can improve operational efficiency by reducing waste, improving product quality, and reducing the risk of recalls</t>
  </si>
  <si>
    <t>• By implementing robust quality and safety measures and making changes to its product formulations, Kraft Heinz can improve its reputation and appeal to investors who prioritize responsible business practices.</t>
  </si>
  <si>
    <t xml:space="preserve">• History of providing safe and nutritious food products to customers. In 2019, the company launched a new line of organic products, which are free from artificial colors, flavors, and preservatives.
</t>
  </si>
  <si>
    <t>• Reducing the harmful use of chemicals can impact production costs and product availability. 
• Previously accused of ignoring presence of harmful additive in Mac &amp; Cheese
• KH has not established mechanisms to track and report on synthetic pesticides
• Kraft Heinz has implemented a number of initiatives to reduce the use of hazardous chemicals in their products, including the use of natural ingredients, the elimination of artificial preservatives, and the use of sustainable packaging materials.</t>
  </si>
  <si>
    <t>• Reducing the harmful use of chemicals can be subject to regulations related to environmental protection, public health, and worker safety.
• Kraft Heinz has implemented a comprehensive chemical management program to ensure that all products meet regulatory standards.
• The company has invested in research and development to identify and eliminate potentially hazardous chemicals from its products.</t>
  </si>
  <si>
    <t>• Reducing the harmful use of chemicals can directly contribute to environmental sustainability by reducing greenhouse gas emissions, improving air and water quality, and reducing the risk of soil and water pollution.</t>
  </si>
  <si>
    <t>• Established partnerships with local organizations and government agencies to promote sustainable agriculture and reduce environmental impact.</t>
  </si>
  <si>
    <t>• This strategy is more about risk mitigation, but addressing the strategy could lead to a better reputation and wider customer base</t>
  </si>
  <si>
    <t>• Reducing the harmful use of chemicals can increase production costs and may require changes to supply chain management. However, it can also improve worker safety, reduce environmental impact, and enhance product quality.</t>
  </si>
  <si>
    <t>• Reducing the harmful use of chemicals can have a positive impact on Kraft Heinz's valuation by improving the company's reputation and appeal to investors, but it may also increase production costs and affect profitability.</t>
  </si>
  <si>
    <t>• Committed to reducing the use of hazardous chemicals in their operations
• Has demonstrated less appetite to tackle this issue</t>
  </si>
  <si>
    <t>Net Score</t>
  </si>
  <si>
    <r>
      <t xml:space="preserve">CSB provides a database of 1-3 KPIs per material issue as examples on how to create bespoke KPIs for specific strategies. User must select top 3-5 strategies they chose through the "Issue Prioritization" process. After selection of strategy, remaining columns auto-populate. </t>
    </r>
    <r>
      <rPr>
        <b/>
        <u/>
        <sz val="11"/>
        <color rgb="FFFF0000"/>
        <rFont val="Calibri"/>
        <family val="2"/>
        <scheme val="minor"/>
      </rPr>
      <t>THESE ARE ILLUSTRATIVE AND SHOULD BE USED ONLY AS EXAMPLES.</t>
    </r>
    <r>
      <rPr>
        <b/>
        <sz val="11"/>
        <rFont val="Calibri"/>
        <family val="2"/>
        <scheme val="minor"/>
      </rPr>
      <t xml:space="preserve"> The CSB website will include a more comprehensive database of monetization factors for specific practices and associated value drivers.</t>
    </r>
  </si>
  <si>
    <t>Lookup</t>
  </si>
  <si>
    <t>Number</t>
  </si>
  <si>
    <t>DD Assessment</t>
  </si>
  <si>
    <t>Investment/Effort</t>
  </si>
  <si>
    <t>Raw Scores - This Will Be Hidden</t>
  </si>
  <si>
    <t>Industries:</t>
  </si>
  <si>
    <t>CountFunc.:</t>
  </si>
  <si>
    <t>Initial Output:</t>
  </si>
  <si>
    <t>De-duped Output (Match Function):</t>
  </si>
  <si>
    <t>MatchCalcs</t>
  </si>
  <si>
    <t>No Additional Industry</t>
  </si>
  <si>
    <t>Low Risk</t>
  </si>
  <si>
    <t>High Investment/Effort</t>
  </si>
  <si>
    <t>Low Upside</t>
  </si>
  <si>
    <t>Low Total Score</t>
  </si>
  <si>
    <t>N/A or Low Risk</t>
  </si>
  <si>
    <t>Medium Risk</t>
  </si>
  <si>
    <t>High Risk</t>
  </si>
  <si>
    <t>Sector Level: Consumer_Goods</t>
  </si>
  <si>
    <t>Sector Level: Extractives_Minerals_Processing</t>
  </si>
  <si>
    <t>Sector Level: Food_Beverage</t>
  </si>
  <si>
    <t>Sector Level: Financials</t>
  </si>
  <si>
    <t>Sector Level: Health_Care</t>
  </si>
  <si>
    <t>Sector Level: Infrastructure</t>
  </si>
  <si>
    <t>Sector Level: Renewable_Resources_Alternative_Energy</t>
  </si>
  <si>
    <t>Sector Level: Resource_Transformation</t>
  </si>
  <si>
    <t>Sector Level: Services</t>
  </si>
  <si>
    <t>Sector Level: Technology_Communications</t>
  </si>
  <si>
    <t>Sector Level: Transportation</t>
  </si>
  <si>
    <t>N/A or Low Investment / Effort</t>
  </si>
  <si>
    <t>High Investment / Effort</t>
  </si>
  <si>
    <t>Medium Investment / Effort</t>
  </si>
  <si>
    <t>Low Investment / Effort</t>
  </si>
  <si>
    <t>FILL OUT TARGET NAME</t>
  </si>
  <si>
    <t>N/A</t>
  </si>
  <si>
    <t>• Demonstrated ability and appetite to execute on this strategy
• Kraft Heinz has implemented animal welfare standards for its suppliers, including requirements for humane handling and transport of animals.
• Kraft Heinz has implemented a third-party auditing system to ensure that its suppliers are meeting its animal welfare standards.
• Kraft Heinz has committed to working with its suppliers to ensure that animals are raised in a humane and sustainable manner.</t>
  </si>
  <si>
    <t>• Implementing animal welfare standards can have a positive impact on Kraft Heinz's valuation by improving the company's reputation and appeal to investors, but it may also increase production costs and affect profitability.</t>
  </si>
  <si>
    <t>Score: 4
• Raising and treating animals with care can increase production costs and may require changes to supply chain management. However, it can also improve animal health and reduce the risk of disease outbreaks. Kraft Heinz's implementation of animal welfare standards in its supply chain has already resulted in improvements in these areas</t>
  </si>
  <si>
    <t>• Raising and treating animals with care can create new revenue streams and appeal to consumers who prioritize animal welfare</t>
  </si>
  <si>
    <t>• To mitigate these risks and implement animal welfare standards, the company has established partnerships with local organizations and government agencies to promote sustainable agriculture and reduce environmental impact.
• The company has also implemented a traceability program to ensure that all of its animal-based ingredients are sourced from suppliers that meet its animal welfare standards.</t>
  </si>
  <si>
    <t>• Kraft Heinz has implemented animal welfare standards in its supply chain, which can indirectly contribute to environmental sustainability.</t>
  </si>
  <si>
    <t>• Raising and treating animals with care can be subject to regulations related to animal welfare, food safety, and labor standards. Non-compliance can result in fines, legal action, and reputational damage. To mitigate regulatory risk, Kraft Heinz has established animal welfare standards for its suppliers and has committed to sourcing only cage-free eggs by 2025.</t>
  </si>
  <si>
    <t>• Raising and treating animals with care can affect production costs and product availability. Kraft Heinz has implemented animal welfare standards in its supply chain, which can help mitigate market risk by appealing to consumers who prioritize animal welfare.
• Kraft Heinz has also committed to sourcing 100% cage-free eggs by 2025 and has implemented a third-party auditing system to ensure that suppliers are meeting the company’s animal welfare standards.</t>
  </si>
  <si>
    <t>• Implementing circular solutions requires significant investment and changes to existing processes. Kraft Heinz has the capacity for successful execution, but it will require careful planning and execution to achieve meaningful results.</t>
  </si>
  <si>
    <t>• As part of its circular solutions strategy, Kraft Heinz has set ambitious goals to reduce its environmental impact and has been recognized for its sustainability efforts. However, the company's track record on sustainability has been mixed, which could impact its reputation among investors.</t>
  </si>
  <si>
    <t>• Implementing circular solutions can improve operational efficiency by reducing waste and optimizing resource use. As part of its circular solutions strategy, Kraft Heinz has implemented initiatives to reduce waste in its operations, such as optimizing packaging and reducing food waste.</t>
  </si>
  <si>
    <t>• Circular solutions can create new revenue streams for Kraft Heinz by reducing waste and increasing resource efficiency</t>
  </si>
  <si>
    <t>• Kraft Heinz operates in multiple countries and is exposed to geopolitical risks such as trade restrictions and political instability. The company's circular solutions strategy involves working with suppliers and partners to reduce waste and improve resource efficiency. To mitigate geopolitical risk, Kraft Heinz has established strong relationships with suppliers and partners across its global operations.</t>
  </si>
  <si>
    <t>• As a food and beverage company, Kraft Heinz is dependent on access to clean water and stable climate conditions. These conditions are at risk due to climate change</t>
  </si>
  <si>
    <t>• The circular solutions strategy is closely tied to environmental regulations, and non-compliance could result in fines or reputational damage</t>
  </si>
  <si>
    <t>• Kraft Heinz operates in the highly competitive consumer goods industry, which is subject to evolving consumer preferences. 
• Kraft Heinz has launched new products made from upcycled ingredients, such as sauces made from discarded vegetable pulp.</t>
  </si>
  <si>
    <t>Materials Sourcing &amp; EfficiencyImplementing Circular Solutions</t>
  </si>
  <si>
    <t xml:space="preserve"> Kraft Heinz has demonstrated a strong commitment to improving water security through a variety of initiatives and investments. The company has shown a willingness to invest in new technologies and strategies to further improve their water security.</t>
  </si>
  <si>
    <t>• Improving water security could potentially have a positive impact on the company's valuation by improving its reputation and reducing long-term operational costs</t>
  </si>
  <si>
    <t>• Improving water security can lead to operational efficiencies by reducing the company's overall water consumption and wastewater generation.
• The company has also committed to investing in water-related projects in communities where it operates, such as providing access to clean water and sanitation.</t>
  </si>
  <si>
    <t>• Improving water security can potentially support revenue growth by improving the company's reputation among consumers and stakeholders who prioritize water stewardship
• Kraft Heinz will also focus on improving water quality in its supply chain by working with suppliers to reduce water pollution.</t>
  </si>
  <si>
    <t>• Water security has become an increasingly important factor in global geopolitical relations. In many regions, water scarcity and competition for resources are leading to conflicts and tension
• Kraft Heinz operates in various regions worldwide, which could expose it to geopolitical risks related to water security</t>
  </si>
  <si>
    <t>• Kraft Heinz is a water-intensive industry, with water being a primary ingredient in many product; Improving water security can help reduce the company's overall impact on the environment and improve its resilience to climate change, which can help mitigate risks associated with water scarcity, quality, and availability</t>
  </si>
  <si>
    <t>• The regulatory environment related to water management is increasing globally,  and Kraft Heinz may face additional costs and penalties if it does not comply with these regulations
• Implemented many water-saving practices and technologies across global footprint</t>
  </si>
  <si>
    <t>• As consumers and stakeholders become increasingly aware of the importance of water stewardship, there is a growing risk for companies that do not take action to address water-related challenges. Failure to improve water security could lead to negative brand perception, as water scarcity and quality concerns are top environmental worries for consumers globally
• Kraft Heinz has committed to reducing its water usage by 15% by 2025, and has already achieved a 10% reduction in water usage since 2015.
• Kraft Heinz has also invested in water-saving technologies, such as water-efficient irrigation systems and water-saving equipment.</t>
  </si>
  <si>
    <t xml:space="preserve">
• Kraft Heinz has demonstrated a strong capacity for successful execution in terms of protecting biodiversity and ecosystem conservation.</t>
  </si>
  <si>
    <t>• Kraft Heinz has demonstrated a capacity for successful execution through its sustainability initiatives. The company has implemented initiatives to protect biodiversity and ecosystems, including the development of sustainable agriculture practices</t>
  </si>
  <si>
    <t>• Protecting biodiversity and ecosystems can impact operational efficiency by requiring additional investment and monitoring to ensure compliance with sustainability standard
• For example, implementing sustainable agriculture practices may require additional training and resources for farmers.</t>
  </si>
  <si>
    <t>• Protecting biodiversity and ecosystems can enhance the company's reputation and perceived value among consumers and investors, leading to potential long-term revenue growth</t>
  </si>
  <si>
    <t>• Geopolitical risks may indirectly impact the company's ability to protect biodiversity and ecosystems, particularly in countries with less developed environmental regulations</t>
  </si>
  <si>
    <t>• Kraft Heinz has implemented a water stewardship program to reduce water usage in its operations.
• Kraft Heinz has implemented a climate change strategy to reduce its carbon footprint.
• Kraft Heinz has committed to investing in renewable energy sources to reduce its carbon footprint.</t>
  </si>
  <si>
    <t>• There are regulations in place that relate to biodiversity and ecosystem conservation, and these regulations may become more stringent in the future
• Kraft Heinz has committed to several global intitiatives, which include a commitment to protect biodiversity and ecosystems.
• Implemented a Sustainable Agriculture Program, which includes a commitment to protect biodiversity and ecosystems.</t>
  </si>
  <si>
    <t>•Taken some steps to ensure protection of biodiversity and ecosystem conservation, but there is still room for improvement.
• In 2019, Kraft Heinz committed to sourcing 100% of its palm oil from certified sustainable sources by the end of 2020.
• Kraft Heinz has committed to sourcing 100% of its seafood and cocoa from sustainable sources by 2025.</t>
  </si>
  <si>
    <t>• Kraft Heinz has demonstrated a capacity for successful execution through its sustainability initiatives. The company has implemented regenerative agriculture practices and worked with suppliers to improve sustainability.</t>
  </si>
  <si>
    <t>• Improving soil health is an important aspect of corporate social responsibility and can impact the reputation and perception of a company among investor</t>
  </si>
  <si>
    <t>• Kraft Heinz has implemented a soil health program in its supply chain, which includes soil testing, cover cropping, and crop rotation.</t>
  </si>
  <si>
    <t>• Kraft Heinz has committed to using regenerative agriculture practices on its farms, which can help improve soil health and increase crop yields.
• Kraft Heinz has also committed to investing in technology that can help farmers monitor and improve soil health.</t>
  </si>
  <si>
    <t>• Geopolitical risks may indirectly impact the company's ability to improve soil health, particularly in countries with less developed agricultural systems
• Implemented a soil health program in the US, which includes the use of cover crops and no-till farming as well as other initiatives worldwide</t>
  </si>
  <si>
    <t>• Soil health is closely tied to climate risk, as healthy soils can sequester carbon and mitigate the effects of climate change
• Kraft Heinz has committed to reducing its water usage by 15% by 2025, and has implemented water-saving technologies in its factories.
• Kraft Heinz has committed to using 100% sustainable palm oil by 2020, which will help reduce deforestation and water pollution.</t>
  </si>
  <si>
    <t>• Kraft Heinz has also committed to reducing its use of synthetic fertilizers and pesticides, which can help to reduce regulatory risk.
• Kraft Heinz has also committed to investing in research and development to improve soil health, which can help to reduce regulatory risk.</t>
  </si>
  <si>
    <t>• Committed to using regenerative agriculture practices on its own farms, which helps to improve soil health.
• 100% sustainable tomatoes by 2025
• Soil health initiatives in Spain, California, Brazuk</t>
  </si>
  <si>
    <t>• Existing processes with strong results
• Employee safety initiative in 2018 led to 25% reduction in recordable incidents across global operations (track record of success)
• The company has implemented safety training, safety audits, and safety committees to protect employee health and safety</t>
  </si>
  <si>
    <t>• Have faced criticism from investors and stakeholders over allegations of toxic workplace culture in the past
• Have implemented initiatives, demonstrating commitment to CSR
Track record of prioritizing employee health and safety, leading to a positive perception of the company among investors, which has had a positive impact on its valuation multiple
• KH has also taken steps to ensure that its employees are treated fairly and equitably, such as providing equal pay for equal work and offering flexible work arrangements</t>
  </si>
  <si>
    <t>• Protecting employee health and safety can impact operational efficiency by reducing accidents and injuries, which can lead to downtime and increased costs. The company has implemented initiatives such as safety training and hazard assessments to improve operational efficiency</t>
  </si>
  <si>
    <t>• Market size of workplace safety $39B in 2030
• Protecting employee health and safety is not directly related to revenue growth, although a positive safety record could enhance the company's reputation with customers, leading to long term growth</t>
  </si>
  <si>
    <t>• The company has also implemented a global health and safety management system
• Geopolitical risk not significant</t>
  </si>
  <si>
    <t>• Implemented a global water stewardship program to reduce water usage and improve water quality.
• Committed to reducing its water usage by 20% by 2025.</t>
  </si>
  <si>
    <t>• The company has also implemented a global health and safety policy that outlines the company’s commitment to providing a safe and healthy work environment.
• KH is likely to continue to invest in safety training and hazard assessments
• Regulation risk minimal as KH has been compliant with regulations</t>
  </si>
  <si>
    <t>• KH has implemented a comprehensive safety program that includes safety training, hazard assessments, and safety audits.
• However, the firm is known for high turnover
• The company has invested in safety equipment and technology to reduce workplace injuries.
• Health and wellness program to promote employee health and well-being.</t>
  </si>
  <si>
    <t>• Demonstrated a strong capacity for successful execution in terms of adopting sustainable packaging solutions.
• Likely to continue to partner with organizations to develop and launch new lines of sustainable packaging solutions.
• Likely to continue to invest in research and development of new sustainable packaging solutions.</t>
  </si>
  <si>
    <t xml:space="preserve">• KH has a strong track record of adopting sustainable packaging solutions and has been recognized for its efforts by investors.
• In 2019, Kraft Heinz was recognized by the Dow Jones Sustainability Index for its commitment to sustainable packaging solutions.
• 2021: KH partnerships with the World Wildlife Fund &amp; Sustainable Packaging Coalition to develop a new line of sustainable packaging solutions.
• Kraft Heinz is investing in research and development
</t>
  </si>
  <si>
    <t xml:space="preserve">• Adoption sustainable packaging solutions can reduce waste and optimize packaging design
• KH has implemented a number of initiatives to reduce packaging waste, such as using lighter-weight packaging materials and eliminating unnecessary packaging components.
• The company has also invested in new technologies to reduce the amount of energy and water used in the production of packaging materials.
• Kraft Heinz has partnered with suppliers to develop more sustainable packaging solutions, such as using recycled materials and biodegradable packaging.
</t>
  </si>
  <si>
    <t>• Significant investments in sustainable packaging solutions, which have had a positive impact on their revenue growth potential.
• Invested in sustainable packaging solutions such as recyclable and compostable packaging, which has helped to reduce their environmental impact and increase their revenue growth potential.
• Invested in innovative packaging solutions such as their “Kraft Singles” packaging, which is made from 100% recycled materials and is designed to reduce waste.
• Committed to reducing their plastic packaging by 50% by 2025, which will help to reduce their environmental impact and increase their revenue growth potential.</t>
  </si>
  <si>
    <t>• Kraft Heinz operates in many countries that have experienced geopolitical risks, including those in the Middle East, Africa, and Latin America 
• Geopolitical risk can impact the sourcing of materials and ingredients that Kraft Heinz uses in its packaging, but the company has implemented initiatives such as responsible sourcing to minimize risks associated with geopolitical instability</t>
  </si>
  <si>
    <t>• Dependent on location of packaging facilities, strategy unlikely to be affected via this risk bucket</t>
  </si>
  <si>
    <t>• Regulation pushing towards sustainable packaging
• KH not in danger due to good progress in this facet</t>
  </si>
  <si>
    <t>• Consumers increasingly expecting sustainably packaged goods (sustainability-marketed products growing 2x faster than conventionally marketed products)
• In 2019, Kraft Heinz announced a partnership with Loop Industries to develop and use 100% recycled plastic packaging for some of its products.
• In 2020, Kraft Heinz announced a partnership with TerraCycle to create a closed-loop recycling system for its packaging.
• Kraft Heinz has also committed to using 100% recyclable, reusable, or compostable packaging by 2025.
• Kraft Heinz has also committed to using sustainable materials in its packaging, such as paper and cardboard.</t>
  </si>
  <si>
    <t>Product Design &amp; Lifecycle ManagementAdopting Sustainable Packaging Solutions</t>
  </si>
  <si>
    <t>Examples of a high-scoring company (Clif Bar) and low-scoring company (Kraft Heinz); Additional tab following as Kraft Heinz example for Stage 2 Issue Prioritization</t>
  </si>
  <si>
    <t>Step 1: Select "Industry" in Cell E6, F6, and G6, then Material Issues, Strategies, and Value Drivers will Auto-Populate</t>
  </si>
  <si>
    <t>Underlying Database - Users do not need to use this</t>
  </si>
  <si>
    <t>Clif Bar / Kraft Heinz</t>
  </si>
  <si>
    <t>Low-Medium Risk</t>
  </si>
  <si>
    <t>Medium-High Risk</t>
  </si>
  <si>
    <t xml:space="preserve">Low-Medium Financial Value Creation </t>
  </si>
  <si>
    <t xml:space="preserve">N/A or Low Financial Value Creation </t>
  </si>
  <si>
    <t xml:space="preserve">Low Financial Value Creation </t>
  </si>
  <si>
    <t xml:space="preserve">Medium Financial Value Creation </t>
  </si>
  <si>
    <t xml:space="preserve">Medium-High Financial Value Creation </t>
  </si>
  <si>
    <t xml:space="preserve">High Financial Value Creation </t>
  </si>
  <si>
    <t>Issue Prioritization Total Financial Value Creation Opportunity</t>
  </si>
  <si>
    <t>Issue Prioritization Total Downside Risk</t>
  </si>
  <si>
    <t>Medium-High Investment / Effort</t>
  </si>
  <si>
    <t>Low-Medium Investment / Effort</t>
  </si>
  <si>
    <t xml:space="preserve">N/A or Low Current Performance </t>
  </si>
  <si>
    <t xml:space="preserve">Low Current Performance </t>
  </si>
  <si>
    <t>Low-Medium Current Performance</t>
  </si>
  <si>
    <t xml:space="preserve">Medium Current Performance </t>
  </si>
  <si>
    <t>Medium-High Current Performance</t>
  </si>
  <si>
    <t>High Current Performance</t>
  </si>
  <si>
    <t>Existing in SASB</t>
  </si>
  <si>
    <t>Added by CSB</t>
  </si>
  <si>
    <r>
      <t xml:space="preserve">Below, the DD Assessment Score represents the weighted and aggregated score calculated from the DD Assessment tab. The Issue Prioritization scores are grouped as before into Downside, Upside (Value Creation), and Investment/Effort, and are </t>
    </r>
    <r>
      <rPr>
        <b/>
        <u/>
        <sz val="11"/>
        <rFont val="Calibri"/>
        <family val="2"/>
        <scheme val="minor"/>
      </rPr>
      <t>not weighted</t>
    </r>
    <r>
      <rPr>
        <b/>
        <sz val="11"/>
        <rFont val="Calibri"/>
        <family val="2"/>
        <scheme val="minor"/>
      </rPr>
      <t>; for these, the higher the score, the more important the issue. Raw scores in grouping to the right ----&gt;</t>
    </r>
  </si>
  <si>
    <t>SASB DB</t>
  </si>
  <si>
    <t>Underlying database of model, users do not need to touch this page</t>
  </si>
  <si>
    <t>(Only blue tabs require user input)</t>
  </si>
  <si>
    <t xml:space="preserve">Summary Sheet: </t>
  </si>
  <si>
    <t>Intended to be used for IC / internal meetings for high-level summary of current and future performance</t>
  </si>
  <si>
    <t>Backup Materials &gt;</t>
  </si>
  <si>
    <t>Material-issue-specific weights auto-populate; auto-populated weights are defined by CSB (Optional: User can override provided weights if required)</t>
  </si>
  <si>
    <t>Material Issue &amp; Sector Specific Weightings (Optional for user to modify weights)</t>
  </si>
  <si>
    <t>Issue Prioritization Example Outputs</t>
  </si>
  <si>
    <t>Material Issue-specific Weightings</t>
  </si>
  <si>
    <t>Weightings for all material issues (weightings mostly static across issues). The user can manually override provided weights if required.</t>
  </si>
  <si>
    <t>Underlying databases and other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</si>
</sst>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quot;Link: &quot;#,##0_)"/>
    <numFmt numFmtId="168" formatCode="#,##0._)"/>
    <numFmt numFmtId="169" formatCode="&quot;Max: &quot;#,##0_)"/>
  </numFmts>
  <fonts count="62" x14ac:knownFonts="1">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2"/>
      <color theme="0"/>
      <name val="Calibri"/>
      <family val="2"/>
      <scheme val="minor"/>
    </font>
    <font>
      <sz val="12"/>
      <name val="Calibri"/>
      <family val="2"/>
      <scheme val="minor"/>
    </font>
    <font>
      <b/>
      <sz val="11"/>
      <color theme="0"/>
      <name val="Calibri"/>
      <family val="2"/>
      <scheme val="minor"/>
    </font>
    <font>
      <b/>
      <sz val="14"/>
      <name val="Calibri"/>
      <family val="2"/>
      <scheme val="minor"/>
    </font>
    <font>
      <b/>
      <sz val="11"/>
      <color theme="1"/>
      <name val="Calibri"/>
      <family val="2"/>
      <scheme val="minor"/>
    </font>
    <font>
      <b/>
      <sz val="14"/>
      <color theme="0"/>
      <name val="Calibri"/>
      <family val="2"/>
      <scheme val="minor"/>
    </font>
    <font>
      <i/>
      <sz val="11"/>
      <color theme="1"/>
      <name val="Calibri"/>
      <family val="2"/>
      <scheme val="minor"/>
    </font>
    <font>
      <i/>
      <sz val="11"/>
      <name val="Calibri"/>
      <family val="2"/>
      <scheme val="minor"/>
    </font>
    <font>
      <sz val="14"/>
      <name val="Calibri"/>
      <family val="2"/>
      <scheme val="minor"/>
    </font>
    <font>
      <sz val="16"/>
      <name val="Calibri"/>
      <family val="2"/>
      <scheme val="minor"/>
    </font>
    <font>
      <b/>
      <sz val="16"/>
      <name val="Calibri"/>
      <family val="2"/>
      <scheme val="minor"/>
    </font>
    <font>
      <sz val="11"/>
      <color theme="0"/>
      <name val="Calibri"/>
      <family val="2"/>
      <scheme val="minor"/>
    </font>
    <font>
      <b/>
      <u/>
      <sz val="14"/>
      <name val="Calibri"/>
      <family val="2"/>
      <scheme val="minor"/>
    </font>
    <font>
      <sz val="10"/>
      <color rgb="FF000000"/>
      <name val="Calibri"/>
      <family val="2"/>
      <scheme val="minor"/>
    </font>
    <font>
      <b/>
      <sz val="14"/>
      <color theme="1"/>
      <name val="Calibri"/>
      <family val="2"/>
    </font>
    <font>
      <b/>
      <sz val="12"/>
      <color theme="0"/>
      <name val="Arial"/>
      <family val="2"/>
    </font>
    <font>
      <b/>
      <sz val="12"/>
      <name val="Arial"/>
      <family val="2"/>
    </font>
    <font>
      <u/>
      <sz val="11"/>
      <color theme="10"/>
      <name val="Calibri"/>
      <family val="2"/>
      <scheme val="minor"/>
    </font>
    <font>
      <b/>
      <i/>
      <sz val="11"/>
      <name val="Calibri"/>
      <family val="2"/>
      <scheme val="minor"/>
    </font>
    <font>
      <sz val="11"/>
      <name val="Calibri"/>
      <family val="2"/>
    </font>
    <font>
      <b/>
      <sz val="12"/>
      <name val="Calibri"/>
      <family val="2"/>
      <scheme val="minor"/>
    </font>
    <font>
      <sz val="12"/>
      <color theme="1"/>
      <name val="Calibri"/>
      <family val="2"/>
    </font>
    <font>
      <sz val="12"/>
      <color rgb="FF000000"/>
      <name val="Calibri"/>
      <family val="2"/>
    </font>
    <font>
      <b/>
      <sz val="12"/>
      <color theme="1"/>
      <name val="Calibri"/>
      <family val="2"/>
    </font>
    <font>
      <b/>
      <i/>
      <sz val="12"/>
      <color theme="1"/>
      <name val="Calibri"/>
      <family val="2"/>
    </font>
    <font>
      <i/>
      <sz val="12"/>
      <color theme="1"/>
      <name val="Calibri"/>
      <family val="2"/>
    </font>
    <font>
      <i/>
      <sz val="12"/>
      <color rgb="FF000000"/>
      <name val="Calibri"/>
      <family val="2"/>
    </font>
    <font>
      <sz val="11"/>
      <color rgb="FF000000"/>
      <name val="Calibri"/>
      <family val="2"/>
      <scheme val="minor"/>
    </font>
    <font>
      <sz val="16"/>
      <color rgb="FF0000FF"/>
      <name val="Calibri"/>
      <family val="2"/>
      <scheme val="minor"/>
    </font>
    <font>
      <sz val="14"/>
      <color rgb="FF0000FF"/>
      <name val="Calibri"/>
      <family val="2"/>
      <scheme val="minor"/>
    </font>
    <font>
      <b/>
      <sz val="18"/>
      <color theme="0"/>
      <name val="Calibri"/>
      <family val="2"/>
      <scheme val="minor"/>
    </font>
    <font>
      <b/>
      <sz val="14"/>
      <color rgb="FF0000FF"/>
      <name val="Calibri"/>
      <family val="2"/>
      <scheme val="minor"/>
    </font>
    <font>
      <b/>
      <sz val="14"/>
      <color rgb="FF008000"/>
      <name val="Calibri"/>
      <family val="2"/>
      <scheme val="minor"/>
    </font>
    <font>
      <b/>
      <i/>
      <sz val="14"/>
      <name val="Calibri"/>
      <family val="2"/>
      <scheme val="minor"/>
    </font>
    <font>
      <b/>
      <sz val="18"/>
      <name val="Calibri"/>
      <family val="2"/>
      <scheme val="minor"/>
    </font>
    <font>
      <u/>
      <sz val="16"/>
      <color rgb="FF0000FF"/>
      <name val="Calibri"/>
      <family val="2"/>
      <scheme val="minor"/>
    </font>
    <font>
      <b/>
      <sz val="16"/>
      <color rgb="FF0000FF"/>
      <name val="Calibri"/>
      <family val="2"/>
      <scheme val="minor"/>
    </font>
    <font>
      <b/>
      <sz val="16"/>
      <color rgb="FF00B050"/>
      <name val="Calibri"/>
      <family val="2"/>
      <scheme val="minor"/>
    </font>
    <font>
      <b/>
      <sz val="14"/>
      <color theme="0"/>
      <name val="Arial"/>
      <family val="2"/>
    </font>
    <font>
      <b/>
      <sz val="11"/>
      <color rgb="FF0000FF"/>
      <name val="Calibri"/>
      <family val="2"/>
      <scheme val="minor"/>
    </font>
    <font>
      <b/>
      <i/>
      <sz val="12"/>
      <name val="Calibri"/>
      <family val="2"/>
      <scheme val="minor"/>
    </font>
    <font>
      <b/>
      <u/>
      <sz val="12"/>
      <name val="Calibri"/>
      <family val="2"/>
      <scheme val="minor"/>
    </font>
    <font>
      <b/>
      <u/>
      <sz val="11"/>
      <name val="Calibri"/>
      <family val="2"/>
      <scheme val="minor"/>
    </font>
    <font>
      <b/>
      <sz val="20"/>
      <name val="Calibri"/>
      <family val="2"/>
      <scheme val="minor"/>
    </font>
    <font>
      <b/>
      <sz val="28"/>
      <name val="Calibri"/>
      <family val="2"/>
      <scheme val="minor"/>
    </font>
    <font>
      <b/>
      <sz val="16"/>
      <name val="Arial"/>
      <family val="2"/>
    </font>
    <font>
      <sz val="9"/>
      <color indexed="81"/>
      <name val="Tahoma"/>
      <family val="2"/>
    </font>
    <font>
      <b/>
      <sz val="9"/>
      <color indexed="81"/>
      <name val="Tahoma"/>
      <family val="2"/>
    </font>
    <font>
      <b/>
      <i/>
      <u/>
      <sz val="11"/>
      <name val="Calibri"/>
      <family val="2"/>
      <scheme val="minor"/>
    </font>
    <font>
      <b/>
      <sz val="11"/>
      <color rgb="FF000000"/>
      <name val="Calibri"/>
      <family val="2"/>
      <scheme val="minor"/>
    </font>
    <font>
      <i/>
      <sz val="11"/>
      <color theme="0"/>
      <name val="Calibri"/>
      <family val="2"/>
      <scheme val="minor"/>
    </font>
    <font>
      <b/>
      <sz val="11"/>
      <name val="Calibri"/>
      <family val="2"/>
    </font>
    <font>
      <i/>
      <sz val="10"/>
      <name val="Calibri"/>
      <family val="2"/>
      <scheme val="minor"/>
    </font>
    <font>
      <b/>
      <u/>
      <sz val="11"/>
      <color rgb="FFFF0000"/>
      <name val="Calibri"/>
      <family val="2"/>
      <scheme val="minor"/>
    </font>
    <font>
      <b/>
      <u/>
      <sz val="11"/>
      <color theme="1"/>
      <name val="Calibri"/>
      <family val="2"/>
      <scheme val="minor"/>
    </font>
    <font>
      <sz val="12"/>
      <color theme="4"/>
      <name val="Calibri"/>
      <family val="2"/>
    </font>
    <font>
      <i/>
      <sz val="12"/>
      <color theme="4"/>
      <name val="Calibri"/>
      <family val="2"/>
    </font>
    <font>
      <sz val="12"/>
      <name val="Calibri"/>
      <family val="2"/>
    </font>
  </fonts>
  <fills count="21">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theme="7"/>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bgColor indexed="64"/>
      </patternFill>
    </fill>
    <fill>
      <patternFill patternType="solid">
        <fgColor theme="8"/>
        <bgColor indexed="64"/>
      </patternFill>
    </fill>
    <fill>
      <patternFill patternType="solid">
        <fgColor rgb="FFFDFDCC"/>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2F2F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hair">
        <color indexed="64"/>
      </left>
      <right style="hair">
        <color indexed="64"/>
      </right>
      <top style="hair">
        <color indexed="64"/>
      </top>
      <bottom/>
      <diagonal/>
    </border>
    <border>
      <left/>
      <right/>
      <top style="dotted">
        <color indexed="64"/>
      </top>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diagonal/>
    </border>
    <border>
      <left style="dotted">
        <color indexed="64"/>
      </left>
      <right style="dotted">
        <color indexed="64"/>
      </right>
      <top/>
      <bottom style="dotted">
        <color indexed="64"/>
      </bottom>
      <diagonal/>
    </border>
    <border>
      <left style="hair">
        <color indexed="64"/>
      </left>
      <right style="dotted">
        <color indexed="64"/>
      </right>
      <top style="hair">
        <color indexed="64"/>
      </top>
      <bottom style="dotted">
        <color indexed="64"/>
      </bottom>
      <diagonal/>
    </border>
    <border>
      <left/>
      <right style="dotted">
        <color indexed="64"/>
      </right>
      <top/>
      <bottom style="dotted">
        <color indexed="64"/>
      </bottom>
      <diagonal/>
    </border>
    <border>
      <left/>
      <right/>
      <top/>
      <bottom style="dotted">
        <color indexed="64"/>
      </bottom>
      <diagonal/>
    </border>
    <border>
      <left style="dotted">
        <color indexed="64"/>
      </left>
      <right style="dotted">
        <color indexed="64"/>
      </right>
      <top/>
      <bottom/>
      <diagonal/>
    </border>
    <border>
      <left style="dotted">
        <color indexed="64"/>
      </left>
      <right/>
      <top/>
      <bottom/>
      <diagonal/>
    </border>
    <border>
      <left style="dotted">
        <color indexed="64"/>
      </left>
      <right/>
      <top/>
      <bottom style="dotted">
        <color indexed="64"/>
      </bottom>
      <diagonal/>
    </border>
    <border>
      <left/>
      <right style="dotted">
        <color indexed="64"/>
      </right>
      <top style="dotted">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style="hair">
        <color indexed="64"/>
      </top>
      <bottom/>
      <diagonal/>
    </border>
  </borders>
  <cellStyleXfs count="6">
    <xf numFmtId="0" fontId="0" fillId="0" borderId="0"/>
    <xf numFmtId="0" fontId="10"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0" fontId="17" fillId="0" borderId="0"/>
    <xf numFmtId="0" fontId="21" fillId="0" borderId="0" applyNumberFormat="0" applyFill="0" applyBorder="0" applyAlignment="0" applyProtection="0"/>
  </cellStyleXfs>
  <cellXfs count="447">
    <xf numFmtId="0" fontId="0" fillId="0" borderId="0" xfId="0"/>
    <xf numFmtId="0" fontId="2" fillId="0" borderId="0" xfId="0" applyFont="1"/>
    <xf numFmtId="0" fontId="2" fillId="0" borderId="1" xfId="0" applyFont="1" applyBorder="1"/>
    <xf numFmtId="0" fontId="3" fillId="0" borderId="0" xfId="0" applyFont="1"/>
    <xf numFmtId="0" fontId="3" fillId="0" borderId="1" xfId="0" applyFont="1" applyBorder="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1" xfId="0" applyFont="1" applyBorder="1" applyAlignment="1">
      <alignment horizontal="left" vertical="center" wrapText="1"/>
    </xf>
    <xf numFmtId="0" fontId="2" fillId="0" borderId="0" xfId="0" applyFont="1" applyAlignment="1">
      <alignment horizontal="right" vertical="center"/>
    </xf>
    <xf numFmtId="0" fontId="0" fillId="0" borderId="1" xfId="0" applyBorder="1"/>
    <xf numFmtId="0" fontId="2" fillId="0" borderId="1" xfId="0" applyFont="1" applyBorder="1" applyAlignment="1">
      <alignment horizontal="center" vertical="center"/>
    </xf>
    <xf numFmtId="0" fontId="3" fillId="0" borderId="0" xfId="0" applyFont="1" applyAlignment="1">
      <alignment vertical="center" wrapText="1"/>
    </xf>
    <xf numFmtId="0" fontId="3" fillId="0" borderId="1" xfId="0" applyFont="1" applyBorder="1" applyAlignment="1">
      <alignmen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5" fillId="0" borderId="0" xfId="0" applyFont="1"/>
    <xf numFmtId="0" fontId="4" fillId="4" borderId="1"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0" borderId="0" xfId="0" applyFont="1" applyAlignment="1">
      <alignment horizontal="left" vertical="center" wrapText="1"/>
    </xf>
    <xf numFmtId="0" fontId="4" fillId="4" borderId="4" xfId="0" applyFont="1" applyFill="1" applyBorder="1" applyAlignment="1">
      <alignment horizontal="left" vertical="center" wrapText="1"/>
    </xf>
    <xf numFmtId="0" fontId="6" fillId="0" borderId="0" xfId="0" applyFont="1" applyAlignment="1">
      <alignment horizontal="left" vertical="center" wrapText="1"/>
    </xf>
    <xf numFmtId="0" fontId="6" fillId="4" borderId="2" xfId="0" applyFont="1" applyFill="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2" xfId="0" applyFont="1" applyFill="1" applyBorder="1" applyAlignment="1">
      <alignment horizontal="left" vertical="center" wrapText="1"/>
    </xf>
    <xf numFmtId="0" fontId="6" fillId="4" borderId="6" xfId="0" applyFont="1" applyFill="1" applyBorder="1" applyAlignment="1">
      <alignment horizontal="left" vertical="center" wrapText="1"/>
    </xf>
    <xf numFmtId="0" fontId="2" fillId="4" borderId="2" xfId="0" applyFont="1" applyFill="1" applyBorder="1"/>
    <xf numFmtId="0" fontId="6" fillId="4" borderId="8" xfId="0" applyFont="1" applyFill="1" applyBorder="1"/>
    <xf numFmtId="0" fontId="2" fillId="4" borderId="6" xfId="0" applyFont="1" applyFill="1" applyBorder="1"/>
    <xf numFmtId="0" fontId="6" fillId="4" borderId="7" xfId="0" applyFont="1" applyFill="1" applyBorder="1"/>
    <xf numFmtId="0" fontId="2" fillId="4" borderId="6" xfId="0" applyFont="1" applyFill="1" applyBorder="1" applyAlignment="1">
      <alignment vertical="center" wrapText="1"/>
    </xf>
    <xf numFmtId="0" fontId="6" fillId="0" borderId="0" xfId="0" applyFont="1" applyAlignment="1">
      <alignment horizontal="left" vertical="center"/>
    </xf>
    <xf numFmtId="0" fontId="2" fillId="2" borderId="2" xfId="0" applyFont="1" applyFill="1" applyBorder="1"/>
    <xf numFmtId="0" fontId="2" fillId="2" borderId="6" xfId="0" applyFont="1" applyFill="1" applyBorder="1"/>
    <xf numFmtId="0" fontId="3" fillId="2" borderId="7" xfId="0" applyFont="1" applyFill="1" applyBorder="1"/>
    <xf numFmtId="0" fontId="2" fillId="0" borderId="0" xfId="0" quotePrefix="1" applyFont="1"/>
    <xf numFmtId="0" fontId="8" fillId="0" borderId="1" xfId="0" applyFont="1" applyBorder="1" applyAlignment="1">
      <alignment vertical="center" wrapText="1"/>
    </xf>
    <xf numFmtId="0" fontId="9" fillId="5" borderId="3" xfId="0" applyFont="1" applyFill="1" applyBorder="1" applyAlignment="1">
      <alignment vertical="center"/>
    </xf>
    <xf numFmtId="0" fontId="1" fillId="0" borderId="0" xfId="2"/>
    <xf numFmtId="0" fontId="10" fillId="0" borderId="0" xfId="1"/>
    <xf numFmtId="0" fontId="3" fillId="2" borderId="1" xfId="0" applyFont="1" applyFill="1" applyBorder="1" applyAlignment="1">
      <alignment horizontal="left" vertical="center"/>
    </xf>
    <xf numFmtId="0" fontId="3" fillId="2" borderId="1" xfId="0" applyFont="1" applyFill="1" applyBorder="1"/>
    <xf numFmtId="0" fontId="3" fillId="2" borderId="1" xfId="0" applyFont="1" applyFill="1" applyBorder="1" applyAlignment="1">
      <alignment horizontal="center" vertical="center"/>
    </xf>
    <xf numFmtId="0" fontId="3" fillId="0" borderId="1" xfId="0" applyFont="1" applyBorder="1" applyAlignment="1">
      <alignment horizontal="left" vertical="center" wrapText="1"/>
    </xf>
    <xf numFmtId="0" fontId="2" fillId="0" borderId="0" xfId="0" applyFont="1" applyAlignment="1">
      <alignment wrapText="1"/>
    </xf>
    <xf numFmtId="0" fontId="9" fillId="4" borderId="1" xfId="0" applyFont="1" applyFill="1" applyBorder="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center"/>
    </xf>
    <xf numFmtId="0" fontId="4" fillId="4" borderId="3" xfId="0" applyFont="1" applyFill="1" applyBorder="1" applyAlignment="1">
      <alignment horizontal="left" vertical="center" wrapText="1"/>
    </xf>
    <xf numFmtId="0" fontId="2" fillId="0" borderId="0" xfId="0" applyFont="1" applyAlignment="1">
      <alignment vertical="center"/>
    </xf>
    <xf numFmtId="0" fontId="7" fillId="0" borderId="0" xfId="0" applyFont="1"/>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7" fillId="7" borderId="1" xfId="0" applyFont="1" applyFill="1" applyBorder="1" applyAlignment="1">
      <alignment vertical="center"/>
    </xf>
    <xf numFmtId="0" fontId="12" fillId="7" borderId="1" xfId="0" applyFont="1" applyFill="1" applyBorder="1" applyAlignment="1">
      <alignment vertical="center"/>
    </xf>
    <xf numFmtId="0" fontId="7" fillId="7" borderId="1" xfId="0" applyFont="1" applyFill="1" applyBorder="1" applyAlignment="1">
      <alignment vertical="center" wrapText="1"/>
    </xf>
    <xf numFmtId="0" fontId="9" fillId="6" borderId="1" xfId="0" applyFont="1" applyFill="1" applyBorder="1" applyAlignment="1">
      <alignment vertical="center"/>
    </xf>
    <xf numFmtId="0" fontId="15" fillId="0" borderId="0" xfId="0" applyFont="1"/>
    <xf numFmtId="0" fontId="7" fillId="2" borderId="7" xfId="0" applyFont="1" applyFill="1" applyBorder="1"/>
    <xf numFmtId="0" fontId="3" fillId="2" borderId="1" xfId="0" applyFont="1" applyFill="1" applyBorder="1" applyAlignment="1">
      <alignment horizontal="left" vertical="center" wrapText="1"/>
    </xf>
    <xf numFmtId="0" fontId="2" fillId="0" borderId="9" xfId="0" applyFont="1" applyBorder="1" applyAlignment="1">
      <alignment vertical="center" wrapText="1"/>
    </xf>
    <xf numFmtId="0" fontId="4" fillId="4" borderId="10" xfId="0" applyFont="1" applyFill="1" applyBorder="1" applyAlignment="1">
      <alignment horizontal="left"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11" fillId="0" borderId="0" xfId="0" applyFont="1"/>
    <xf numFmtId="0" fontId="9" fillId="0" borderId="0" xfId="0" applyFont="1" applyAlignment="1">
      <alignment vertical="center"/>
    </xf>
    <xf numFmtId="0" fontId="9" fillId="8" borderId="1" xfId="0" applyFont="1" applyFill="1" applyBorder="1" applyAlignment="1">
      <alignment vertical="center"/>
    </xf>
    <xf numFmtId="0" fontId="2" fillId="2" borderId="5" xfId="0" applyFont="1" applyFill="1" applyBorder="1"/>
    <xf numFmtId="0" fontId="22" fillId="0" borderId="0" xfId="0" applyFont="1"/>
    <xf numFmtId="0" fontId="9" fillId="0" borderId="0" xfId="0" applyFont="1" applyAlignment="1">
      <alignment horizontal="center" vertical="center"/>
    </xf>
    <xf numFmtId="0" fontId="9" fillId="0" borderId="0" xfId="0" applyFont="1"/>
    <xf numFmtId="0" fontId="9" fillId="4" borderId="1" xfId="0" applyFont="1" applyFill="1" applyBorder="1" applyAlignment="1">
      <alignment horizontal="center" vertical="center"/>
    </xf>
    <xf numFmtId="0" fontId="7" fillId="3" borderId="7" xfId="0" applyFont="1" applyFill="1" applyBorder="1"/>
    <xf numFmtId="0" fontId="2" fillId="3" borderId="6" xfId="0" applyFont="1" applyFill="1" applyBorder="1"/>
    <xf numFmtId="0" fontId="2" fillId="3" borderId="2" xfId="0" applyFont="1" applyFill="1" applyBorder="1"/>
    <xf numFmtId="0" fontId="9" fillId="8" borderId="7" xfId="0" applyFont="1" applyFill="1" applyBorder="1"/>
    <xf numFmtId="0" fontId="7" fillId="7" borderId="7" xfId="0" applyFont="1" applyFill="1" applyBorder="1" applyAlignment="1">
      <alignment horizontal="centerContinuous" vertical="center" wrapText="1"/>
    </xf>
    <xf numFmtId="0" fontId="2" fillId="7" borderId="6" xfId="0" applyFont="1" applyFill="1" applyBorder="1" applyAlignment="1">
      <alignment horizontal="centerContinuous" wrapText="1"/>
    </xf>
    <xf numFmtId="0" fontId="2" fillId="7" borderId="2" xfId="0" applyFont="1" applyFill="1" applyBorder="1" applyAlignment="1">
      <alignment horizontal="centerContinuous" wrapText="1"/>
    </xf>
    <xf numFmtId="0" fontId="2" fillId="0" borderId="0" xfId="0" applyFont="1" applyAlignment="1">
      <alignment horizontal="left" vertical="center"/>
    </xf>
    <xf numFmtId="0" fontId="24" fillId="2" borderId="7" xfId="0" applyFont="1" applyFill="1" applyBorder="1" applyAlignment="1">
      <alignment vertical="center" wrapText="1"/>
    </xf>
    <xf numFmtId="0" fontId="24" fillId="2" borderId="6" xfId="0" applyFont="1" applyFill="1" applyBorder="1" applyAlignment="1">
      <alignment vertical="center"/>
    </xf>
    <xf numFmtId="0" fontId="24" fillId="2" borderId="6" xfId="0" applyFont="1" applyFill="1" applyBorder="1" applyAlignment="1">
      <alignment vertical="center" wrapText="1"/>
    </xf>
    <xf numFmtId="0" fontId="24" fillId="2" borderId="2" xfId="0" applyFont="1" applyFill="1" applyBorder="1" applyAlignment="1">
      <alignment vertical="center"/>
    </xf>
    <xf numFmtId="0" fontId="4" fillId="0" borderId="0" xfId="0" applyFont="1" applyAlignment="1">
      <alignment horizontal="center" vertical="center" wrapText="1"/>
    </xf>
    <xf numFmtId="0" fontId="24" fillId="0" borderId="0" xfId="0" applyFont="1" applyAlignment="1">
      <alignment horizontal="center" vertical="center" wrapText="1"/>
    </xf>
    <xf numFmtId="0" fontId="24" fillId="0" borderId="1" xfId="0" applyFont="1" applyBorder="1" applyAlignment="1">
      <alignment horizontal="center" vertical="center" wrapText="1"/>
    </xf>
    <xf numFmtId="0" fontId="5" fillId="0" borderId="0" xfId="0" applyFont="1" applyAlignment="1">
      <alignment wrapText="1"/>
    </xf>
    <xf numFmtId="0" fontId="3" fillId="7"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3" fillId="0" borderId="0" xfId="0" applyFont="1" applyAlignment="1">
      <alignment horizontal="left" vertical="center" wrapText="1"/>
    </xf>
    <xf numFmtId="0" fontId="18" fillId="0" borderId="0" xfId="4" applyFont="1" applyAlignment="1">
      <alignment horizontal="centerContinuous"/>
    </xf>
    <xf numFmtId="0" fontId="6" fillId="4" borderId="7" xfId="0" applyFont="1" applyFill="1" applyBorder="1" applyAlignment="1">
      <alignment vertical="center" wrapText="1"/>
    </xf>
    <xf numFmtId="0" fontId="6" fillId="4" borderId="6" xfId="0" applyFont="1" applyFill="1" applyBorder="1" applyAlignment="1">
      <alignment vertical="center" wrapText="1"/>
    </xf>
    <xf numFmtId="0" fontId="6" fillId="4" borderId="2" xfId="0" applyFont="1" applyFill="1" applyBorder="1" applyAlignment="1">
      <alignment vertical="center" wrapText="1"/>
    </xf>
    <xf numFmtId="0" fontId="3" fillId="2" borderId="6" xfId="0" applyFont="1" applyFill="1" applyBorder="1"/>
    <xf numFmtId="0" fontId="2" fillId="8" borderId="2" xfId="0" applyFont="1" applyFill="1" applyBorder="1"/>
    <xf numFmtId="0" fontId="15" fillId="8" borderId="6" xfId="0" applyFont="1" applyFill="1" applyBorder="1"/>
    <xf numFmtId="0" fontId="15" fillId="8" borderId="2" xfId="0" applyFont="1" applyFill="1" applyBorder="1"/>
    <xf numFmtId="0" fontId="6" fillId="8" borderId="7" xfId="0" applyFont="1" applyFill="1" applyBorder="1"/>
    <xf numFmtId="0" fontId="25" fillId="0" borderId="0" xfId="4" applyFont="1"/>
    <xf numFmtId="0" fontId="26" fillId="0" borderId="0" xfId="4" applyFont="1"/>
    <xf numFmtId="0" fontId="27" fillId="0" borderId="0" xfId="4" applyFont="1"/>
    <xf numFmtId="0" fontId="27" fillId="0" borderId="0" xfId="4" applyFont="1" applyAlignment="1">
      <alignment horizontal="centerContinuous"/>
    </xf>
    <xf numFmtId="0" fontId="27" fillId="0" borderId="0" xfId="4" applyFont="1" applyAlignment="1">
      <alignment horizontal="center"/>
    </xf>
    <xf numFmtId="14" fontId="25" fillId="0" borderId="6" xfId="4" applyNumberFormat="1" applyFont="1" applyBorder="1" applyAlignment="1">
      <alignment horizontal="centerContinuous"/>
    </xf>
    <xf numFmtId="14" fontId="25" fillId="0" borderId="2" xfId="4" applyNumberFormat="1" applyFont="1" applyBorder="1" applyAlignment="1">
      <alignment horizontal="centerContinuous"/>
    </xf>
    <xf numFmtId="14" fontId="25" fillId="0" borderId="0" xfId="4" applyNumberFormat="1" applyFont="1" applyAlignment="1">
      <alignment horizontal="center"/>
    </xf>
    <xf numFmtId="0" fontId="28" fillId="0" borderId="0" xfId="4" applyFont="1" applyAlignment="1">
      <alignment horizontal="right" vertical="center"/>
    </xf>
    <xf numFmtId="0" fontId="25" fillId="0" borderId="0" xfId="4" applyFont="1" applyAlignment="1">
      <alignment horizontal="right" vertical="center"/>
    </xf>
    <xf numFmtId="0" fontId="29" fillId="0" borderId="0" xfId="4" applyFont="1" applyAlignment="1">
      <alignment vertical="center"/>
    </xf>
    <xf numFmtId="0" fontId="25" fillId="0" borderId="0" xfId="4" applyFont="1" applyAlignment="1">
      <alignment vertical="center"/>
    </xf>
    <xf numFmtId="0" fontId="27" fillId="0" borderId="0" xfId="4" applyFont="1" applyAlignment="1">
      <alignment horizontal="right" vertical="center"/>
    </xf>
    <xf numFmtId="0" fontId="26" fillId="0" borderId="0" xfId="4" applyFont="1" applyAlignment="1">
      <alignment vertical="center"/>
    </xf>
    <xf numFmtId="0" fontId="25" fillId="0" borderId="0" xfId="4" applyFont="1" applyAlignment="1">
      <alignment horizontal="center"/>
    </xf>
    <xf numFmtId="0" fontId="30" fillId="0" borderId="0" xfId="4" applyFont="1" applyAlignment="1">
      <alignment vertical="center"/>
    </xf>
    <xf numFmtId="0" fontId="9" fillId="4" borderId="1" xfId="0" applyFont="1" applyFill="1" applyBorder="1" applyAlignment="1">
      <alignment horizontal="left" vertical="center" wrapText="1"/>
    </xf>
    <xf numFmtId="0" fontId="2" fillId="0" borderId="0" xfId="0" applyFont="1" applyAlignment="1">
      <alignment horizontal="left" vertical="center" wrapText="1"/>
    </xf>
    <xf numFmtId="0" fontId="31" fillId="0" borderId="7" xfId="0" applyFont="1" applyBorder="1" applyAlignment="1">
      <alignment horizontal="centerContinuous" vertical="center" wrapText="1"/>
    </xf>
    <xf numFmtId="0" fontId="27" fillId="0" borderId="6" xfId="4" applyFont="1" applyBorder="1" applyAlignment="1">
      <alignment horizontal="centerContinuous" wrapText="1"/>
    </xf>
    <xf numFmtId="0" fontId="27" fillId="0" borderId="2" xfId="4" applyFont="1" applyBorder="1" applyAlignment="1">
      <alignment horizontal="centerContinuous" wrapText="1"/>
    </xf>
    <xf numFmtId="0" fontId="32" fillId="7" borderId="1" xfId="0" applyFont="1" applyFill="1" applyBorder="1" applyAlignment="1">
      <alignment horizontal="center" vertical="center" wrapText="1"/>
    </xf>
    <xf numFmtId="0" fontId="7" fillId="2" borderId="8" xfId="0" applyFont="1" applyFill="1" applyBorder="1"/>
    <xf numFmtId="0" fontId="7" fillId="0" borderId="0" xfId="0" applyFont="1" applyAlignment="1">
      <alignment horizontal="center" vertical="center" wrapText="1"/>
    </xf>
    <xf numFmtId="0" fontId="2" fillId="10" borderId="2" xfId="0" applyFont="1" applyFill="1" applyBorder="1"/>
    <xf numFmtId="0" fontId="7" fillId="10" borderId="7" xfId="0" applyFont="1" applyFill="1" applyBorder="1"/>
    <xf numFmtId="0" fontId="7" fillId="10" borderId="1" xfId="0" applyFont="1" applyFill="1" applyBorder="1" applyAlignment="1">
      <alignment horizontal="left" vertical="center"/>
    </xf>
    <xf numFmtId="0" fontId="7" fillId="10" borderId="1" xfId="0" applyFont="1" applyFill="1" applyBorder="1" applyAlignment="1">
      <alignment horizontal="center" vertical="center" wrapText="1"/>
    </xf>
    <xf numFmtId="0" fontId="34" fillId="8" borderId="1" xfId="0" applyFont="1" applyFill="1" applyBorder="1" applyAlignment="1">
      <alignment vertical="center"/>
    </xf>
    <xf numFmtId="0" fontId="35" fillId="10" borderId="1" xfId="0" applyFont="1" applyFill="1" applyBorder="1" applyAlignment="1">
      <alignment vertical="center"/>
    </xf>
    <xf numFmtId="0" fontId="23" fillId="0" borderId="1" xfId="0" applyFont="1" applyBorder="1" applyAlignment="1">
      <alignment vertical="center"/>
    </xf>
    <xf numFmtId="0" fontId="23" fillId="0" borderId="0" xfId="0" applyFont="1" applyAlignment="1">
      <alignment vertical="center"/>
    </xf>
    <xf numFmtId="0" fontId="4" fillId="4" borderId="11" xfId="0" applyFont="1" applyFill="1" applyBorder="1" applyAlignment="1">
      <alignment horizontal="left" vertical="center" wrapText="1"/>
    </xf>
    <xf numFmtId="0" fontId="2" fillId="0" borderId="12" xfId="0" applyFont="1" applyBorder="1"/>
    <xf numFmtId="0" fontId="9" fillId="5" borderId="7" xfId="0" applyFont="1" applyFill="1" applyBorder="1" applyAlignment="1">
      <alignment vertical="center"/>
    </xf>
    <xf numFmtId="0" fontId="7" fillId="10" borderId="1" xfId="0" applyFont="1" applyFill="1" applyBorder="1" applyAlignment="1">
      <alignment horizontal="left" vertical="center" wrapText="1"/>
    </xf>
    <xf numFmtId="0" fontId="4" fillId="4" borderId="3" xfId="0" applyFont="1" applyFill="1" applyBorder="1" applyAlignment="1">
      <alignment horizontal="center" vertical="center" wrapText="1"/>
    </xf>
    <xf numFmtId="0" fontId="0" fillId="0" borderId="1" xfId="0" applyBorder="1" applyAlignment="1">
      <alignment vertical="center" wrapText="1"/>
    </xf>
    <xf numFmtId="0" fontId="38" fillId="0" borderId="1" xfId="0" applyFont="1" applyBorder="1" applyAlignment="1">
      <alignment horizontal="left" vertical="center" wrapText="1"/>
    </xf>
    <xf numFmtId="0" fontId="12" fillId="0" borderId="1" xfId="0" applyFont="1" applyBorder="1" applyAlignment="1">
      <alignment horizontal="left" vertical="center" wrapText="1"/>
    </xf>
    <xf numFmtId="0" fontId="38" fillId="0" borderId="1" xfId="0" applyFont="1" applyBorder="1" applyAlignment="1">
      <alignment vertical="center" wrapText="1"/>
    </xf>
    <xf numFmtId="0" fontId="13" fillId="0" borderId="1" xfId="0" applyFont="1" applyBorder="1" applyAlignment="1">
      <alignment vertical="center" wrapText="1"/>
    </xf>
    <xf numFmtId="0" fontId="32" fillId="7" borderId="1" xfId="0" applyFont="1" applyFill="1" applyBorder="1" applyAlignment="1">
      <alignment vertical="center" wrapText="1"/>
    </xf>
    <xf numFmtId="0" fontId="39" fillId="7" borderId="0" xfId="5" applyFont="1" applyFill="1" applyAlignment="1">
      <alignment vertical="center" wrapText="1"/>
    </xf>
    <xf numFmtId="0" fontId="12" fillId="0" borderId="0" xfId="0" applyFont="1"/>
    <xf numFmtId="0" fontId="33" fillId="7" borderId="1" xfId="0" applyFont="1" applyFill="1" applyBorder="1" applyAlignment="1">
      <alignment horizontal="left" vertical="center" wrapText="1"/>
    </xf>
    <xf numFmtId="0" fontId="12" fillId="7" borderId="1" xfId="0" applyFont="1" applyFill="1" applyBorder="1" applyAlignment="1">
      <alignment horizontal="left" vertical="center" wrapText="1"/>
    </xf>
    <xf numFmtId="0" fontId="14" fillId="0" borderId="1" xfId="0"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wrapText="1"/>
    </xf>
    <xf numFmtId="0" fontId="42" fillId="0" borderId="0" xfId="0" applyFont="1" applyAlignment="1">
      <alignment horizontal="center" vertical="center" wrapText="1"/>
    </xf>
    <xf numFmtId="0" fontId="9" fillId="0" borderId="0" xfId="0" applyFont="1" applyAlignment="1">
      <alignment horizontal="center" vertical="center" wrapText="1"/>
    </xf>
    <xf numFmtId="2" fontId="14" fillId="7" borderId="1" xfId="0" applyNumberFormat="1" applyFont="1" applyFill="1" applyBorder="1" applyAlignment="1">
      <alignment horizontal="center" vertical="center" wrapText="1"/>
    </xf>
    <xf numFmtId="0" fontId="13" fillId="0" borderId="1" xfId="0" applyFont="1" applyBorder="1" applyAlignment="1">
      <alignment horizontal="left" vertical="center" wrapText="1"/>
    </xf>
    <xf numFmtId="0" fontId="3" fillId="2" borderId="1" xfId="0" applyFont="1" applyFill="1" applyBorder="1" applyAlignment="1">
      <alignment vertical="center"/>
    </xf>
    <xf numFmtId="0" fontId="13" fillId="0" borderId="0" xfId="0" applyFont="1" applyAlignment="1">
      <alignment wrapText="1"/>
    </xf>
    <xf numFmtId="0" fontId="11" fillId="2" borderId="6" xfId="0" applyFont="1" applyFill="1" applyBorder="1"/>
    <xf numFmtId="0" fontId="32" fillId="0" borderId="1" xfId="0" applyFont="1" applyBorder="1" applyAlignment="1">
      <alignment vertical="center" wrapText="1"/>
    </xf>
    <xf numFmtId="0" fontId="40" fillId="0" borderId="1" xfId="0" applyFont="1" applyBorder="1" applyAlignment="1">
      <alignment vertical="center" wrapText="1"/>
    </xf>
    <xf numFmtId="0" fontId="32" fillId="0" borderId="1" xfId="0" applyFont="1" applyBorder="1" applyAlignment="1">
      <alignment horizontal="center" vertical="center" wrapText="1"/>
    </xf>
    <xf numFmtId="0" fontId="39" fillId="0" borderId="1" xfId="5" applyFont="1" applyBorder="1" applyAlignment="1">
      <alignment wrapText="1"/>
    </xf>
    <xf numFmtId="164" fontId="43" fillId="0" borderId="9" xfId="0" applyNumberFormat="1" applyFont="1" applyBorder="1" applyAlignment="1">
      <alignment horizontal="center" vertical="center" wrapText="1"/>
    </xf>
    <xf numFmtId="164" fontId="43" fillId="0" borderId="1" xfId="0" applyNumberFormat="1" applyFont="1" applyBorder="1" applyAlignment="1">
      <alignment horizontal="center" vertical="center" wrapText="1"/>
    </xf>
    <xf numFmtId="14" fontId="27" fillId="0" borderId="7" xfId="4" applyNumberFormat="1" applyFont="1" applyBorder="1" applyAlignment="1">
      <alignment horizontal="centerContinuous" vertical="center"/>
    </xf>
    <xf numFmtId="0" fontId="24" fillId="10" borderId="3" xfId="0" applyFont="1" applyFill="1" applyBorder="1" applyAlignment="1">
      <alignment horizontal="center" vertical="center" wrapText="1"/>
    </xf>
    <xf numFmtId="0" fontId="9" fillId="8" borderId="6" xfId="0" applyFont="1" applyFill="1" applyBorder="1"/>
    <xf numFmtId="0" fontId="9" fillId="8" borderId="2" xfId="0" applyFont="1" applyFill="1" applyBorder="1"/>
    <xf numFmtId="0" fontId="2" fillId="7" borderId="1" xfId="0" applyFont="1" applyFill="1" applyBorder="1" applyAlignment="1">
      <alignment horizontal="centerContinuous" vertical="center" wrapText="1"/>
    </xf>
    <xf numFmtId="0" fontId="3" fillId="7" borderId="1" xfId="0" applyFont="1" applyFill="1" applyBorder="1" applyAlignment="1">
      <alignment horizontal="centerContinuous" vertical="center" wrapText="1"/>
    </xf>
    <xf numFmtId="0" fontId="3" fillId="7" borderId="7" xfId="0" applyFont="1" applyFill="1" applyBorder="1" applyAlignment="1">
      <alignment horizontal="centerContinuous" vertical="center" wrapText="1"/>
    </xf>
    <xf numFmtId="0" fontId="2" fillId="7" borderId="6" xfId="0" applyFont="1" applyFill="1" applyBorder="1" applyAlignment="1">
      <alignment horizontal="centerContinuous" vertical="center" wrapText="1"/>
    </xf>
    <xf numFmtId="0" fontId="2" fillId="7" borderId="2" xfId="0" applyFont="1" applyFill="1" applyBorder="1" applyAlignment="1">
      <alignment horizontal="centerContinuous" vertical="center" wrapText="1"/>
    </xf>
    <xf numFmtId="0" fontId="3" fillId="2" borderId="3" xfId="0" applyFont="1" applyFill="1" applyBorder="1" applyAlignment="1">
      <alignment vertical="center"/>
    </xf>
    <xf numFmtId="0" fontId="3" fillId="2" borderId="3" xfId="0" applyFont="1" applyFill="1" applyBorder="1" applyAlignment="1">
      <alignment horizontal="center" vertical="center" wrapText="1"/>
    </xf>
    <xf numFmtId="0" fontId="2" fillId="0" borderId="0" xfId="0" applyFont="1" applyAlignment="1">
      <alignment horizontal="left"/>
    </xf>
    <xf numFmtId="0" fontId="2" fillId="2" borderId="6" xfId="0" applyFont="1" applyFill="1" applyBorder="1" applyAlignment="1">
      <alignment horizontal="left"/>
    </xf>
    <xf numFmtId="0" fontId="24" fillId="2" borderId="6" xfId="0" applyFont="1" applyFill="1" applyBorder="1" applyAlignment="1">
      <alignment horizontal="left" vertical="center"/>
    </xf>
    <xf numFmtId="2" fontId="4" fillId="12" borderId="6" xfId="0" applyNumberFormat="1" applyFont="1" applyFill="1" applyBorder="1" applyAlignment="1">
      <alignment horizontal="centerContinuous" vertical="center" wrapText="1"/>
    </xf>
    <xf numFmtId="2" fontId="2" fillId="13" borderId="6" xfId="0" applyNumberFormat="1" applyFont="1" applyFill="1" applyBorder="1" applyAlignment="1">
      <alignment horizontal="centerContinuous"/>
    </xf>
    <xf numFmtId="2" fontId="2" fillId="13" borderId="2" xfId="0" applyNumberFormat="1" applyFont="1" applyFill="1" applyBorder="1" applyAlignment="1">
      <alignment horizontal="centerContinuous"/>
    </xf>
    <xf numFmtId="2" fontId="7" fillId="13" borderId="7" xfId="0" applyNumberFormat="1" applyFont="1" applyFill="1" applyBorder="1" applyAlignment="1">
      <alignment horizontal="centerContinuous" vertical="center"/>
    </xf>
    <xf numFmtId="0" fontId="2" fillId="14" borderId="2" xfId="0" applyFont="1" applyFill="1" applyBorder="1" applyAlignment="1">
      <alignment horizontal="centerContinuous"/>
    </xf>
    <xf numFmtId="0" fontId="7" fillId="14" borderId="7" xfId="0" applyFont="1" applyFill="1" applyBorder="1" applyAlignment="1">
      <alignment horizontal="centerContinuous" vertical="center"/>
    </xf>
    <xf numFmtId="2" fontId="7" fillId="12" borderId="7" xfId="0" applyNumberFormat="1" applyFont="1" applyFill="1" applyBorder="1" applyAlignment="1">
      <alignment horizontal="centerContinuous" vertical="center" wrapText="1"/>
    </xf>
    <xf numFmtId="0" fontId="9" fillId="4"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41" fillId="0" borderId="9" xfId="0" applyFont="1" applyBorder="1" applyAlignment="1">
      <alignment horizontal="center" vertical="center" wrapText="1"/>
    </xf>
    <xf numFmtId="0" fontId="9" fillId="0" borderId="13" xfId="0" applyFont="1" applyBorder="1" applyAlignment="1">
      <alignment horizontal="center" vertical="center" wrapText="1"/>
    </xf>
    <xf numFmtId="0" fontId="3" fillId="12" borderId="1" xfId="0" applyFont="1" applyFill="1" applyBorder="1" applyAlignment="1">
      <alignment horizontal="left" vertical="center"/>
    </xf>
    <xf numFmtId="0" fontId="3" fillId="13" borderId="1" xfId="0" applyFont="1" applyFill="1" applyBorder="1" applyAlignment="1">
      <alignment horizontal="left" vertical="center"/>
    </xf>
    <xf numFmtId="0" fontId="3" fillId="13" borderId="1"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 fillId="8" borderId="6" xfId="0" applyFont="1" applyFill="1" applyBorder="1"/>
    <xf numFmtId="0" fontId="7" fillId="7" borderId="7" xfId="0" applyFont="1" applyFill="1" applyBorder="1" applyAlignment="1">
      <alignment vertical="center"/>
    </xf>
    <xf numFmtId="0" fontId="3" fillId="7" borderId="6" xfId="0" applyFont="1" applyFill="1" applyBorder="1" applyAlignment="1">
      <alignment horizontal="centerContinuous" vertical="center" wrapText="1"/>
    </xf>
    <xf numFmtId="0" fontId="3" fillId="7" borderId="2" xfId="0" applyFont="1" applyFill="1" applyBorder="1" applyAlignment="1">
      <alignment horizontal="centerContinuous" vertical="center" wrapText="1"/>
    </xf>
    <xf numFmtId="0" fontId="0" fillId="0" borderId="2" xfId="0" applyBorder="1"/>
    <xf numFmtId="0" fontId="7" fillId="10" borderId="13" xfId="0" applyFont="1" applyFill="1" applyBorder="1" applyAlignment="1">
      <alignment horizontal="center" vertical="center" wrapText="1"/>
    </xf>
    <xf numFmtId="16" fontId="7" fillId="10" borderId="13" xfId="0" quotePrefix="1" applyNumberFormat="1" applyFont="1" applyFill="1" applyBorder="1" applyAlignment="1">
      <alignment horizontal="center" vertical="center" wrapText="1"/>
    </xf>
    <xf numFmtId="0" fontId="7" fillId="10" borderId="3" xfId="0" applyFont="1" applyFill="1" applyBorder="1" applyAlignment="1">
      <alignment horizontal="center" vertical="center" wrapText="1"/>
    </xf>
    <xf numFmtId="16" fontId="7" fillId="10" borderId="3" xfId="0" quotePrefix="1" applyNumberFormat="1" applyFont="1" applyFill="1" applyBorder="1" applyAlignment="1">
      <alignment horizontal="center" vertical="center" wrapText="1"/>
    </xf>
    <xf numFmtId="0" fontId="33" fillId="16" borderId="1" xfId="0" applyFont="1" applyFill="1" applyBorder="1" applyAlignment="1">
      <alignment vertical="center" wrapText="1"/>
    </xf>
    <xf numFmtId="0" fontId="9" fillId="4" borderId="3" xfId="0" applyFont="1" applyFill="1" applyBorder="1" applyAlignment="1">
      <alignment horizontal="center" vertical="center" wrapText="1"/>
    </xf>
    <xf numFmtId="0" fontId="3" fillId="2" borderId="3" xfId="0" applyFont="1" applyFill="1" applyBorder="1" applyAlignment="1">
      <alignment vertical="center" wrapText="1"/>
    </xf>
    <xf numFmtId="0" fontId="3"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14" xfId="0" applyFont="1" applyBorder="1"/>
    <xf numFmtId="0" fontId="2" fillId="0" borderId="0" xfId="0" applyFont="1" applyAlignment="1">
      <alignment horizontal="center"/>
    </xf>
    <xf numFmtId="0" fontId="3" fillId="17" borderId="7" xfId="0" applyFont="1" applyFill="1" applyBorder="1" applyAlignment="1">
      <alignment horizontal="centerContinuous"/>
    </xf>
    <xf numFmtId="0" fontId="3" fillId="17" borderId="2" xfId="0" applyFont="1" applyFill="1" applyBorder="1" applyAlignment="1">
      <alignment horizontal="centerContinuous"/>
    </xf>
    <xf numFmtId="0" fontId="3" fillId="0" borderId="0" xfId="0" applyFont="1" applyAlignment="1">
      <alignment horizontal="left" vertical="center"/>
    </xf>
    <xf numFmtId="0" fontId="9" fillId="5" borderId="3" xfId="0" applyFont="1" applyFill="1" applyBorder="1" applyAlignment="1">
      <alignment vertical="center" wrapText="1"/>
    </xf>
    <xf numFmtId="0" fontId="7" fillId="10" borderId="3" xfId="0" applyFont="1" applyFill="1" applyBorder="1" applyAlignment="1">
      <alignment vertical="center" wrapText="1"/>
    </xf>
    <xf numFmtId="0" fontId="47" fillId="0" borderId="1" xfId="0" applyFont="1" applyBorder="1" applyAlignment="1">
      <alignment horizontal="center" vertical="center" wrapText="1"/>
    </xf>
    <xf numFmtId="0" fontId="3" fillId="18" borderId="7" xfId="0" applyFont="1" applyFill="1" applyBorder="1" applyAlignment="1">
      <alignment horizontal="centerContinuous"/>
    </xf>
    <xf numFmtId="0" fontId="2" fillId="18" borderId="6" xfId="0" applyFont="1" applyFill="1" applyBorder="1" applyAlignment="1">
      <alignment horizontal="centerContinuous"/>
    </xf>
    <xf numFmtId="0" fontId="2" fillId="18" borderId="2" xfId="0" applyFont="1" applyFill="1" applyBorder="1" applyAlignment="1">
      <alignment horizontal="centerContinuous"/>
    </xf>
    <xf numFmtId="0" fontId="2" fillId="0" borderId="0" xfId="0" applyFont="1" applyAlignment="1">
      <alignment horizontal="centerContinuous" wrapText="1"/>
    </xf>
    <xf numFmtId="0" fontId="7" fillId="10" borderId="15" xfId="0" applyFont="1" applyFill="1" applyBorder="1"/>
    <xf numFmtId="0" fontId="2" fillId="10" borderId="11" xfId="0" applyFont="1" applyFill="1" applyBorder="1"/>
    <xf numFmtId="0" fontId="7" fillId="2" borderId="6" xfId="0" applyFont="1" applyFill="1" applyBorder="1"/>
    <xf numFmtId="0" fontId="7" fillId="2" borderId="2" xfId="0" applyFont="1" applyFill="1" applyBorder="1"/>
    <xf numFmtId="0" fontId="3" fillId="7" borderId="1" xfId="0" applyFont="1" applyFill="1" applyBorder="1" applyAlignment="1">
      <alignment vertical="center" wrapText="1"/>
    </xf>
    <xf numFmtId="0" fontId="37" fillId="7" borderId="1" xfId="0" applyFont="1" applyFill="1" applyBorder="1" applyAlignment="1">
      <alignment vertical="center" wrapText="1"/>
    </xf>
    <xf numFmtId="0" fontId="3" fillId="2" borderId="7" xfId="0" applyFont="1" applyFill="1" applyBorder="1" applyAlignment="1">
      <alignment vertical="center"/>
    </xf>
    <xf numFmtId="0" fontId="7" fillId="2" borderId="7" xfId="0" applyFont="1" applyFill="1" applyBorder="1" applyAlignment="1">
      <alignment vertical="center"/>
    </xf>
    <xf numFmtId="0" fontId="3" fillId="2" borderId="7" xfId="0" applyFont="1" applyFill="1" applyBorder="1" applyAlignment="1">
      <alignment horizontal="center" vertical="center"/>
    </xf>
    <xf numFmtId="0" fontId="3" fillId="2" borderId="6" xfId="0" applyFont="1" applyFill="1" applyBorder="1" applyAlignment="1">
      <alignment vertical="center"/>
    </xf>
    <xf numFmtId="0" fontId="3" fillId="2" borderId="2" xfId="0" applyFont="1" applyFill="1" applyBorder="1" applyAlignment="1">
      <alignment vertical="center"/>
    </xf>
    <xf numFmtId="0" fontId="3" fillId="0" borderId="0" xfId="0" applyFont="1" applyAlignment="1">
      <alignment vertical="center"/>
    </xf>
    <xf numFmtId="0" fontId="3" fillId="13" borderId="1" xfId="0" applyFont="1" applyFill="1" applyBorder="1" applyAlignment="1">
      <alignment horizontal="center" vertical="center"/>
    </xf>
    <xf numFmtId="0" fontId="2" fillId="7" borderId="1" xfId="0" applyFont="1" applyFill="1" applyBorder="1" applyAlignment="1">
      <alignment horizontal="center" vertical="center"/>
    </xf>
    <xf numFmtId="0" fontId="22" fillId="0" borderId="0" xfId="0" applyFont="1" applyAlignment="1">
      <alignment horizontal="centerContinuous" wrapText="1"/>
    </xf>
    <xf numFmtId="0" fontId="2" fillId="2" borderId="6" xfId="0" applyFont="1" applyFill="1" applyBorder="1" applyAlignment="1">
      <alignment vertical="center"/>
    </xf>
    <xf numFmtId="0" fontId="13" fillId="0" borderId="0" xfId="0" applyFont="1" applyAlignment="1">
      <alignment horizontal="left" vertical="center" wrapText="1"/>
    </xf>
    <xf numFmtId="0" fontId="2" fillId="7" borderId="6" xfId="0" applyFont="1" applyFill="1" applyBorder="1" applyAlignment="1">
      <alignment horizontal="centerContinuous"/>
    </xf>
    <xf numFmtId="0" fontId="2" fillId="7" borderId="2" xfId="0" applyFont="1" applyFill="1" applyBorder="1" applyAlignment="1">
      <alignment horizontal="centerContinuous"/>
    </xf>
    <xf numFmtId="0" fontId="37" fillId="7" borderId="7" xfId="0" applyFont="1" applyFill="1" applyBorder="1" applyAlignment="1">
      <alignment horizontal="centerContinuous" vertical="center" wrapText="1"/>
    </xf>
    <xf numFmtId="0" fontId="4" fillId="4" borderId="1" xfId="0" applyFont="1" applyFill="1" applyBorder="1" applyAlignment="1">
      <alignment horizontal="center" vertical="center"/>
    </xf>
    <xf numFmtId="0" fontId="47" fillId="7" borderId="1" xfId="0" applyFont="1" applyFill="1" applyBorder="1" applyAlignment="1">
      <alignment horizontal="center" vertical="center" wrapText="1"/>
    </xf>
    <xf numFmtId="0" fontId="14" fillId="7" borderId="1" xfId="0" applyFont="1" applyFill="1" applyBorder="1" applyAlignment="1">
      <alignment horizontal="center" vertical="center"/>
    </xf>
    <xf numFmtId="0" fontId="49"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2" borderId="8" xfId="0" applyFont="1" applyFill="1" applyBorder="1" applyAlignment="1">
      <alignment vertical="center" wrapText="1"/>
    </xf>
    <xf numFmtId="0" fontId="3" fillId="0" borderId="7" xfId="0" applyFont="1" applyBorder="1" applyAlignment="1">
      <alignment vertical="center" wrapText="1"/>
    </xf>
    <xf numFmtId="0" fontId="3" fillId="0" borderId="13" xfId="0" applyFont="1" applyBorder="1" applyAlignment="1">
      <alignment vertical="center" wrapText="1"/>
    </xf>
    <xf numFmtId="0" fontId="6" fillId="0" borderId="0" xfId="0" applyFont="1"/>
    <xf numFmtId="0" fontId="15" fillId="0" borderId="0" xfId="0" applyFont="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29" fillId="0" borderId="0" xfId="4" applyFont="1"/>
    <xf numFmtId="0" fontId="3" fillId="15" borderId="1" xfId="0" applyFont="1" applyFill="1" applyBorder="1" applyAlignment="1">
      <alignment horizontal="left" vertical="center" wrapText="1"/>
    </xf>
    <xf numFmtId="0" fontId="3" fillId="13" borderId="1" xfId="0" applyFont="1" applyFill="1" applyBorder="1" applyAlignment="1">
      <alignment vertical="center" wrapText="1"/>
    </xf>
    <xf numFmtId="0" fontId="3" fillId="2" borderId="2" xfId="0" applyFont="1" applyFill="1" applyBorder="1"/>
    <xf numFmtId="0" fontId="2" fillId="0" borderId="0" xfId="0" applyFont="1" applyAlignment="1">
      <alignment horizontal="centerContinuous"/>
    </xf>
    <xf numFmtId="0" fontId="0" fillId="0" borderId="0" xfId="0" applyAlignment="1">
      <alignment vertical="center" wrapText="1"/>
    </xf>
    <xf numFmtId="0" fontId="2" fillId="7" borderId="1" xfId="0" applyFont="1" applyFill="1" applyBorder="1" applyAlignment="1">
      <alignment horizontal="center" vertical="center" wrapText="1"/>
    </xf>
    <xf numFmtId="0" fontId="48" fillId="7" borderId="1" xfId="0" applyFont="1" applyFill="1" applyBorder="1" applyAlignment="1">
      <alignment horizontal="center" vertical="center"/>
    </xf>
    <xf numFmtId="0" fontId="8" fillId="0" borderId="1" xfId="0" applyFont="1" applyBorder="1"/>
    <xf numFmtId="0" fontId="8" fillId="0" borderId="0" xfId="0" applyFont="1"/>
    <xf numFmtId="0" fontId="3" fillId="12" borderId="1" xfId="0" applyFont="1" applyFill="1" applyBorder="1" applyAlignment="1">
      <alignment horizontal="left" vertical="center" wrapText="1"/>
    </xf>
    <xf numFmtId="0" fontId="2" fillId="11" borderId="6" xfId="0" applyFont="1" applyFill="1" applyBorder="1"/>
    <xf numFmtId="0" fontId="2" fillId="11" borderId="2" xfId="0" applyFont="1" applyFill="1" applyBorder="1"/>
    <xf numFmtId="0" fontId="3" fillId="11" borderId="7" xfId="0" applyFont="1" applyFill="1" applyBorder="1"/>
    <xf numFmtId="0" fontId="3" fillId="0" borderId="0" xfId="0" applyFont="1" applyAlignment="1">
      <alignment horizontal="center" vertical="center"/>
    </xf>
    <xf numFmtId="165" fontId="32" fillId="0" borderId="1" xfId="0" applyNumberFormat="1" applyFont="1" applyBorder="1" applyAlignment="1">
      <alignment horizontal="center" vertical="center" wrapText="1"/>
    </xf>
    <xf numFmtId="0" fontId="7" fillId="2" borderId="6" xfId="0" applyFont="1" applyFill="1" applyBorder="1" applyAlignment="1">
      <alignment vertical="center"/>
    </xf>
    <xf numFmtId="164" fontId="36" fillId="2" borderId="6" xfId="3" applyNumberFormat="1" applyFont="1" applyFill="1" applyBorder="1" applyAlignment="1">
      <alignment horizontal="center" vertical="center"/>
    </xf>
    <xf numFmtId="164" fontId="36" fillId="2" borderId="6" xfId="0" applyNumberFormat="1" applyFont="1" applyFill="1" applyBorder="1" applyAlignment="1">
      <alignment horizontal="center" vertical="center"/>
    </xf>
    <xf numFmtId="0" fontId="2" fillId="2" borderId="2" xfId="0" applyFont="1" applyFill="1" applyBorder="1" applyAlignment="1">
      <alignment vertical="center"/>
    </xf>
    <xf numFmtId="0" fontId="24" fillId="2" borderId="7" xfId="0" applyFont="1" applyFill="1" applyBorder="1"/>
    <xf numFmtId="166" fontId="14" fillId="0" borderId="1" xfId="0" applyNumberFormat="1" applyFont="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wrapText="1"/>
    </xf>
    <xf numFmtId="0" fontId="24" fillId="7" borderId="7" xfId="0" applyFont="1" applyFill="1" applyBorder="1" applyAlignment="1">
      <alignment horizontal="centerContinuous" vertical="center" wrapText="1"/>
    </xf>
    <xf numFmtId="0" fontId="24" fillId="2" borderId="7" xfId="0" applyFont="1" applyFill="1" applyBorder="1" applyAlignment="1">
      <alignment vertical="center"/>
    </xf>
    <xf numFmtId="0" fontId="3" fillId="0" borderId="0" xfId="0" quotePrefix="1" applyFont="1"/>
    <xf numFmtId="0" fontId="3" fillId="0" borderId="6" xfId="0" applyFont="1" applyBorder="1" applyAlignment="1">
      <alignment horizontal="centerContinuous"/>
    </xf>
    <xf numFmtId="0" fontId="3" fillId="0" borderId="2" xfId="0" applyFont="1" applyBorder="1" applyAlignment="1">
      <alignment horizontal="centerContinuous"/>
    </xf>
    <xf numFmtId="0" fontId="3" fillId="7" borderId="1" xfId="0" applyFont="1" applyFill="1" applyBorder="1" applyAlignment="1">
      <alignment vertical="center"/>
    </xf>
    <xf numFmtId="0" fontId="3" fillId="0" borderId="6" xfId="0" applyFont="1" applyBorder="1" applyAlignment="1">
      <alignment horizontal="centerContinuous" vertical="center"/>
    </xf>
    <xf numFmtId="0" fontId="3" fillId="0" borderId="7" xfId="0" applyFont="1" applyBorder="1" applyAlignment="1">
      <alignment horizontal="centerContinuous" vertical="center" wrapText="1"/>
    </xf>
    <xf numFmtId="0" fontId="3" fillId="0" borderId="6" xfId="0" applyFont="1" applyBorder="1" applyAlignment="1">
      <alignment horizontal="centerContinuous" vertical="center" wrapText="1"/>
    </xf>
    <xf numFmtId="0" fontId="2" fillId="2" borderId="0" xfId="0" applyFont="1" applyFill="1"/>
    <xf numFmtId="0" fontId="3" fillId="10" borderId="1" xfId="0" applyFont="1" applyFill="1" applyBorder="1" applyAlignment="1">
      <alignment vertical="center" wrapText="1"/>
    </xf>
    <xf numFmtId="0" fontId="24" fillId="0" borderId="0" xfId="0" applyFont="1" applyAlignment="1">
      <alignment vertical="center"/>
    </xf>
    <xf numFmtId="0" fontId="3" fillId="2" borderId="13" xfId="0" applyFont="1" applyFill="1" applyBorder="1" applyAlignment="1">
      <alignment horizontal="center" vertical="center"/>
    </xf>
    <xf numFmtId="0" fontId="3" fillId="17" borderId="6" xfId="0" applyFont="1" applyFill="1" applyBorder="1" applyAlignment="1">
      <alignment horizontal="centerContinuous"/>
    </xf>
    <xf numFmtId="0" fontId="3" fillId="17" borderId="1" xfId="0" applyFont="1" applyFill="1" applyBorder="1" applyAlignment="1">
      <alignment horizontal="center"/>
    </xf>
    <xf numFmtId="0" fontId="3" fillId="0" borderId="8" xfId="0" applyFont="1" applyBorder="1"/>
    <xf numFmtId="0" fontId="2" fillId="0" borderId="5" xfId="0" applyFont="1" applyBorder="1"/>
    <xf numFmtId="0" fontId="2" fillId="0" borderId="16" xfId="0" applyFont="1" applyBorder="1"/>
    <xf numFmtId="0" fontId="3" fillId="0" borderId="15" xfId="0" applyFont="1" applyBorder="1"/>
    <xf numFmtId="0" fontId="2" fillId="0" borderId="11" xfId="0" applyFont="1" applyBorder="1"/>
    <xf numFmtId="0" fontId="3" fillId="19" borderId="3"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3" fillId="15" borderId="1" xfId="0" applyFont="1" applyFill="1" applyBorder="1" applyAlignment="1">
      <alignment horizontal="centerContinuous"/>
    </xf>
    <xf numFmtId="0" fontId="3" fillId="19" borderId="1" xfId="0" applyFont="1" applyFill="1" applyBorder="1" applyAlignment="1">
      <alignment horizontal="centerContinuous"/>
    </xf>
    <xf numFmtId="0" fontId="2" fillId="19" borderId="1" xfId="0" applyFont="1" applyFill="1" applyBorder="1" applyAlignment="1">
      <alignment horizontal="centerContinuous"/>
    </xf>
    <xf numFmtId="0" fontId="3" fillId="13" borderId="1" xfId="0" applyFont="1" applyFill="1" applyBorder="1" applyAlignment="1">
      <alignment horizontal="centerContinuous"/>
    </xf>
    <xf numFmtId="0" fontId="2" fillId="13" borderId="1" xfId="0" applyFont="1" applyFill="1" applyBorder="1" applyAlignment="1">
      <alignment horizontal="centerContinuous"/>
    </xf>
    <xf numFmtId="0" fontId="2" fillId="0" borderId="2" xfId="0" applyFont="1" applyBorder="1" applyAlignment="1">
      <alignment horizontal="left" vertical="center" wrapText="1"/>
    </xf>
    <xf numFmtId="0" fontId="54" fillId="0" borderId="0" xfId="0" applyFont="1"/>
    <xf numFmtId="0" fontId="7" fillId="7" borderId="6" xfId="0" applyFont="1" applyFill="1" applyBorder="1" applyAlignment="1">
      <alignment vertical="center"/>
    </xf>
    <xf numFmtId="0" fontId="15" fillId="0" borderId="0" xfId="0" applyFont="1" applyAlignment="1">
      <alignment vertical="center"/>
    </xf>
    <xf numFmtId="0" fontId="9" fillId="9" borderId="7" xfId="0" applyFont="1" applyFill="1" applyBorder="1" applyAlignment="1">
      <alignment horizontal="left" vertical="center" wrapText="1"/>
    </xf>
    <xf numFmtId="0" fontId="9" fillId="9" borderId="6" xfId="0" applyFont="1" applyFill="1" applyBorder="1" applyAlignment="1">
      <alignment horizontal="left" vertical="center" wrapText="1"/>
    </xf>
    <xf numFmtId="0" fontId="9" fillId="9" borderId="2" xfId="0" applyFont="1" applyFill="1" applyBorder="1" applyAlignment="1">
      <alignment horizontal="left" vertical="center" wrapText="1"/>
    </xf>
    <xf numFmtId="0" fontId="2" fillId="0" borderId="11" xfId="0" applyFont="1" applyBorder="1" applyAlignment="1">
      <alignment horizontal="left" vertical="center" wrapText="1"/>
    </xf>
    <xf numFmtId="0" fontId="9" fillId="9" borderId="8" xfId="0" applyFont="1" applyFill="1" applyBorder="1" applyAlignment="1">
      <alignment horizontal="left" vertical="center" wrapText="1"/>
    </xf>
    <xf numFmtId="0" fontId="9" fillId="9" borderId="5" xfId="0" applyFont="1" applyFill="1" applyBorder="1" applyAlignment="1">
      <alignment horizontal="left" vertical="center" wrapText="1"/>
    </xf>
    <xf numFmtId="16" fontId="7" fillId="0" borderId="0" xfId="0" quotePrefix="1" applyNumberFormat="1" applyFont="1" applyAlignment="1">
      <alignment horizontal="center" vertical="center" wrapText="1"/>
    </xf>
    <xf numFmtId="0" fontId="32" fillId="0" borderId="0" xfId="0" applyFont="1" applyAlignment="1">
      <alignment horizontal="center" vertical="center" wrapText="1"/>
    </xf>
    <xf numFmtId="0" fontId="24" fillId="7" borderId="1" xfId="0" applyFont="1" applyFill="1" applyBorder="1" applyAlignment="1">
      <alignment horizontal="center" vertical="center" wrapText="1"/>
    </xf>
    <xf numFmtId="0" fontId="7" fillId="7" borderId="7" xfId="0" applyFont="1" applyFill="1" applyBorder="1" applyAlignment="1">
      <alignment horizontal="centerContinuous" vertical="center"/>
    </xf>
    <xf numFmtId="0" fontId="24" fillId="7" borderId="2" xfId="0" applyFont="1" applyFill="1" applyBorder="1" applyAlignment="1">
      <alignment horizontal="center" vertical="center" wrapText="1"/>
    </xf>
    <xf numFmtId="0" fontId="47" fillId="0" borderId="9" xfId="0" applyFont="1" applyBorder="1" applyAlignment="1">
      <alignment horizontal="center" vertical="center" wrapText="1"/>
    </xf>
    <xf numFmtId="0" fontId="24" fillId="0" borderId="13" xfId="0" applyFont="1" applyBorder="1" applyAlignment="1">
      <alignment horizontal="center" vertical="center" wrapText="1"/>
    </xf>
    <xf numFmtId="0" fontId="9" fillId="5" borderId="16" xfId="0" applyFont="1" applyFill="1" applyBorder="1" applyAlignment="1">
      <alignment vertical="center"/>
    </xf>
    <xf numFmtId="0" fontId="55" fillId="0" borderId="1" xfId="0" applyFont="1" applyBorder="1" applyAlignment="1">
      <alignment vertical="center" wrapText="1"/>
    </xf>
    <xf numFmtId="0" fontId="23" fillId="0" borderId="1" xfId="0" applyFont="1" applyBorder="1" applyAlignment="1">
      <alignment vertical="center" wrapText="1"/>
    </xf>
    <xf numFmtId="0" fontId="23" fillId="0" borderId="1" xfId="0" applyFont="1" applyBorder="1" applyAlignment="1">
      <alignment horizontal="left" vertical="center" wrapText="1"/>
    </xf>
    <xf numFmtId="0" fontId="2" fillId="10" borderId="1" xfId="0" applyFont="1" applyFill="1" applyBorder="1" applyAlignment="1">
      <alignment horizontal="centerContinuous"/>
    </xf>
    <xf numFmtId="0" fontId="9" fillId="8" borderId="9" xfId="0" applyFont="1" applyFill="1" applyBorder="1" applyAlignment="1">
      <alignment vertical="center"/>
    </xf>
    <xf numFmtId="0" fontId="24" fillId="10" borderId="1" xfId="0" applyFont="1" applyFill="1" applyBorder="1" applyAlignment="1">
      <alignment vertical="center" wrapText="1"/>
    </xf>
    <xf numFmtId="0" fontId="37" fillId="7" borderId="1" xfId="0" applyFont="1" applyFill="1" applyBorder="1" applyAlignment="1">
      <alignment horizontal="center" vertical="center" wrapText="1"/>
    </xf>
    <xf numFmtId="0" fontId="2" fillId="7" borderId="2" xfId="0" applyFont="1" applyFill="1" applyBorder="1" applyAlignment="1">
      <alignment horizontal="centerContinuous" vertical="center"/>
    </xf>
    <xf numFmtId="0" fontId="9" fillId="0" borderId="0" xfId="0" applyFont="1" applyAlignment="1">
      <alignment wrapText="1"/>
    </xf>
    <xf numFmtId="0" fontId="9" fillId="0" borderId="0" xfId="0" applyFont="1" applyAlignment="1">
      <alignment horizontal="left" vertical="center"/>
    </xf>
    <xf numFmtId="0" fontId="12" fillId="0" borderId="0" xfId="0" applyFont="1" applyAlignment="1">
      <alignment horizontal="left" vertical="center" wrapText="1"/>
    </xf>
    <xf numFmtId="0" fontId="47" fillId="0" borderId="0" xfId="0" applyFont="1" applyAlignment="1">
      <alignment horizontal="center" vertical="center" wrapText="1"/>
    </xf>
    <xf numFmtId="0" fontId="3" fillId="7" borderId="7" xfId="0" applyFont="1" applyFill="1" applyBorder="1" applyAlignment="1">
      <alignment horizontal="centerContinuous" wrapText="1"/>
    </xf>
    <xf numFmtId="0" fontId="3" fillId="7" borderId="6" xfId="0" applyFont="1" applyFill="1" applyBorder="1" applyAlignment="1">
      <alignment horizontal="centerContinuous" wrapText="1"/>
    </xf>
    <xf numFmtId="0" fontId="37" fillId="0" borderId="5" xfId="0" applyFont="1" applyBorder="1"/>
    <xf numFmtId="0" fontId="21" fillId="0" borderId="0" xfId="5"/>
    <xf numFmtId="0" fontId="56" fillId="0" borderId="0" xfId="0" applyFont="1"/>
    <xf numFmtId="0" fontId="6" fillId="4" borderId="18" xfId="0" applyFont="1" applyFill="1" applyBorder="1" applyAlignment="1">
      <alignment horizontal="left" vertical="center"/>
    </xf>
    <xf numFmtId="0" fontId="6" fillId="4" borderId="19" xfId="0" applyFont="1" applyFill="1" applyBorder="1" applyAlignment="1">
      <alignment horizontal="left" vertical="center"/>
    </xf>
    <xf numFmtId="0" fontId="6" fillId="4" borderId="20" xfId="0" applyFont="1" applyFill="1" applyBorder="1" applyAlignment="1">
      <alignment horizontal="left" vertical="center"/>
    </xf>
    <xf numFmtId="0" fontId="4" fillId="4" borderId="17" xfId="0" applyFont="1" applyFill="1" applyBorder="1" applyAlignment="1">
      <alignment horizontal="left" vertical="center" wrapText="1"/>
    </xf>
    <xf numFmtId="0" fontId="3" fillId="13" borderId="17" xfId="0" applyFont="1" applyFill="1" applyBorder="1" applyAlignment="1">
      <alignment vertical="center" wrapText="1"/>
    </xf>
    <xf numFmtId="0" fontId="2" fillId="0" borderId="17" xfId="0" applyFont="1" applyBorder="1" applyAlignment="1">
      <alignment vertical="center" wrapText="1"/>
    </xf>
    <xf numFmtId="0" fontId="2" fillId="0" borderId="17" xfId="0" applyFont="1" applyBorder="1"/>
    <xf numFmtId="0" fontId="6" fillId="4" borderId="17" xfId="0" applyFont="1" applyFill="1" applyBorder="1" applyAlignment="1">
      <alignment vertical="center" wrapText="1"/>
    </xf>
    <xf numFmtId="0" fontId="2" fillId="2" borderId="19" xfId="0" applyFont="1" applyFill="1" applyBorder="1"/>
    <xf numFmtId="0" fontId="2" fillId="2" borderId="20" xfId="0" applyFont="1" applyFill="1" applyBorder="1"/>
    <xf numFmtId="0" fontId="2" fillId="2" borderId="19" xfId="0" applyFont="1" applyFill="1" applyBorder="1" applyAlignment="1">
      <alignment vertical="center" wrapText="1"/>
    </xf>
    <xf numFmtId="0" fontId="3" fillId="2" borderId="18" xfId="0" applyFont="1" applyFill="1" applyBorder="1"/>
    <xf numFmtId="166" fontId="3" fillId="0" borderId="1" xfId="0" applyNumberFormat="1" applyFont="1" applyBorder="1" applyAlignment="1">
      <alignment horizontal="center" vertical="center"/>
    </xf>
    <xf numFmtId="0" fontId="3" fillId="2" borderId="7" xfId="0" applyFont="1" applyFill="1" applyBorder="1" applyAlignment="1">
      <alignment horizontal="centerContinuous" vertical="center" wrapText="1"/>
    </xf>
    <xf numFmtId="0" fontId="2" fillId="2" borderId="6" xfId="0" applyFont="1" applyFill="1" applyBorder="1" applyAlignment="1">
      <alignment horizontal="centerContinuous"/>
    </xf>
    <xf numFmtId="0" fontId="2" fillId="2" borderId="2" xfId="0" applyFont="1" applyFill="1" applyBorder="1" applyAlignment="1">
      <alignment horizontal="centerContinuous"/>
    </xf>
    <xf numFmtId="0" fontId="24" fillId="2" borderId="1" xfId="0" applyFont="1" applyFill="1" applyBorder="1" applyAlignment="1">
      <alignment vertical="center"/>
    </xf>
    <xf numFmtId="0" fontId="47" fillId="0" borderId="1" xfId="0" applyFont="1" applyBorder="1" applyAlignment="1">
      <alignment horizontal="center" vertical="center"/>
    </xf>
    <xf numFmtId="0" fontId="47" fillId="0" borderId="9" xfId="0" applyFont="1" applyBorder="1" applyAlignment="1">
      <alignment horizontal="center" vertical="center"/>
    </xf>
    <xf numFmtId="0" fontId="47" fillId="0" borderId="0" xfId="0" applyFont="1" applyAlignment="1">
      <alignment horizontal="center" vertical="center"/>
    </xf>
    <xf numFmtId="0" fontId="2" fillId="0" borderId="17" xfId="0" applyFont="1" applyBorder="1" applyAlignment="1">
      <alignment wrapText="1"/>
    </xf>
    <xf numFmtId="0" fontId="4" fillId="0" borderId="0" xfId="0" applyFont="1" applyFill="1" applyBorder="1" applyAlignment="1">
      <alignment horizontal="left" vertical="center" wrapText="1"/>
    </xf>
    <xf numFmtId="0" fontId="0" fillId="0" borderId="21" xfId="0" applyBorder="1"/>
    <xf numFmtId="0" fontId="0" fillId="0" borderId="0" xfId="0" applyBorder="1"/>
    <xf numFmtId="0" fontId="0" fillId="0" borderId="22" xfId="0" applyBorder="1"/>
    <xf numFmtId="168" fontId="0" fillId="0" borderId="21" xfId="0" applyNumberFormat="1" applyBorder="1"/>
    <xf numFmtId="0" fontId="0" fillId="0" borderId="23" xfId="0" applyBorder="1"/>
    <xf numFmtId="0" fontId="0" fillId="0" borderId="24" xfId="0" applyBorder="1"/>
    <xf numFmtId="0" fontId="0" fillId="0" borderId="25" xfId="0" applyBorder="1"/>
    <xf numFmtId="0" fontId="58" fillId="0" borderId="0" xfId="0" applyFont="1" applyBorder="1"/>
    <xf numFmtId="0" fontId="58" fillId="0" borderId="21" xfId="0" applyFont="1" applyBorder="1" applyAlignment="1">
      <alignment horizontal="center"/>
    </xf>
    <xf numFmtId="167" fontId="0" fillId="0" borderId="27" xfId="0" applyNumberFormat="1" applyBorder="1" applyAlignment="1">
      <alignment horizontal="center"/>
    </xf>
    <xf numFmtId="167" fontId="0" fillId="0" borderId="26" xfId="0" applyNumberFormat="1" applyBorder="1" applyAlignment="1">
      <alignment horizontal="center"/>
    </xf>
    <xf numFmtId="0" fontId="0" fillId="0" borderId="28" xfId="0" applyBorder="1"/>
    <xf numFmtId="0" fontId="58" fillId="0" borderId="0" xfId="0" applyFont="1"/>
    <xf numFmtId="169" fontId="0" fillId="0" borderId="0" xfId="0" applyNumberFormat="1" applyFill="1" applyBorder="1" applyAlignment="1">
      <alignment horizontal="center"/>
    </xf>
    <xf numFmtId="0" fontId="58" fillId="0" borderId="0" xfId="0" applyFont="1" applyAlignment="1">
      <alignment horizontal="right" indent="2"/>
    </xf>
    <xf numFmtId="0" fontId="0" fillId="0" borderId="0" xfId="0" applyAlignment="1">
      <alignment horizontal="right" indent="2"/>
    </xf>
    <xf numFmtId="168" fontId="0" fillId="0" borderId="0" xfId="0" applyNumberFormat="1" applyBorder="1"/>
    <xf numFmtId="0" fontId="0" fillId="0" borderId="29" xfId="0" applyBorder="1" applyAlignment="1">
      <alignment horizontal="right" indent="2"/>
    </xf>
    <xf numFmtId="0" fontId="0" fillId="0" borderId="30" xfId="0" applyBorder="1" applyAlignment="1">
      <alignment horizontal="right" indent="2"/>
    </xf>
    <xf numFmtId="0" fontId="0" fillId="0" borderId="31" xfId="0" applyBorder="1" applyAlignment="1">
      <alignment horizontal="right" indent="2"/>
    </xf>
    <xf numFmtId="0" fontId="0" fillId="0" borderId="28" xfId="0" applyBorder="1" applyAlignment="1">
      <alignment horizontal="right"/>
    </xf>
    <xf numFmtId="0" fontId="0" fillId="0" borderId="27" xfId="0" applyBorder="1" applyAlignment="1">
      <alignment horizontal="center"/>
    </xf>
    <xf numFmtId="0" fontId="0" fillId="0" borderId="26" xfId="0" applyBorder="1" applyAlignment="1">
      <alignment horizontal="center"/>
    </xf>
    <xf numFmtId="0" fontId="58" fillId="0" borderId="0" xfId="0" applyFont="1" applyAlignment="1">
      <alignment horizontal="centerContinuous"/>
    </xf>
    <xf numFmtId="0" fontId="3" fillId="0" borderId="0" xfId="0" applyFont="1" applyFill="1"/>
    <xf numFmtId="0" fontId="0" fillId="0" borderId="0" xfId="0" applyFill="1"/>
    <xf numFmtId="0" fontId="2" fillId="0" borderId="0" xfId="0" applyFont="1" applyFill="1"/>
    <xf numFmtId="0" fontId="2" fillId="0" borderId="0" xfId="0" applyFont="1" applyFill="1" applyBorder="1"/>
    <xf numFmtId="0" fontId="2" fillId="0" borderId="0" xfId="0" applyFont="1" applyFill="1" applyAlignment="1">
      <alignment horizontal="left"/>
    </xf>
    <xf numFmtId="0" fontId="2" fillId="0" borderId="0" xfId="0" applyFont="1" applyAlignment="1"/>
    <xf numFmtId="0" fontId="49" fillId="0" borderId="1"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41" fillId="0" borderId="9"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6" fontId="7" fillId="0" borderId="0" xfId="0" quotePrefix="1" applyNumberFormat="1" applyFont="1" applyFill="1" applyBorder="1" applyAlignment="1">
      <alignment horizontal="center" vertical="center" wrapText="1"/>
    </xf>
    <xf numFmtId="0" fontId="42" fillId="0" borderId="0"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xf>
    <xf numFmtId="0" fontId="2" fillId="0" borderId="0" xfId="0" applyFont="1" applyFill="1" applyBorder="1" applyAlignment="1"/>
    <xf numFmtId="0" fontId="15" fillId="0" borderId="0" xfId="0" applyFont="1" applyFill="1" applyBorder="1" applyAlignment="1">
      <alignment horizontal="center" vertical="center"/>
    </xf>
    <xf numFmtId="0" fontId="15" fillId="0" borderId="0" xfId="0" applyFont="1" applyFill="1" applyAlignment="1">
      <alignment horizontal="center" vertical="center"/>
    </xf>
    <xf numFmtId="0" fontId="6" fillId="0" borderId="0" xfId="0" applyFont="1" applyFill="1" applyAlignment="1">
      <alignment horizontal="center" vertical="center"/>
    </xf>
    <xf numFmtId="0" fontId="6" fillId="0" borderId="0" xfId="0" applyFont="1" applyFill="1"/>
    <xf numFmtId="0" fontId="22" fillId="0" borderId="0" xfId="0" applyFont="1" applyFill="1"/>
    <xf numFmtId="0" fontId="9" fillId="0" borderId="0" xfId="0" applyFont="1" applyFill="1" applyBorder="1"/>
    <xf numFmtId="0" fontId="15" fillId="0" borderId="0" xfId="0" applyFont="1" applyFill="1"/>
    <xf numFmtId="0" fontId="24" fillId="0" borderId="0" xfId="0" applyFont="1" applyFill="1" applyBorder="1" applyAlignment="1">
      <alignment vertical="center"/>
    </xf>
    <xf numFmtId="0" fontId="9" fillId="0" borderId="0" xfId="0" applyFont="1" applyFill="1" applyBorder="1" applyAlignment="1">
      <alignment wrapText="1"/>
    </xf>
    <xf numFmtId="0" fontId="44" fillId="10" borderId="1" xfId="0" applyFont="1" applyFill="1" applyBorder="1" applyAlignment="1">
      <alignment horizontal="centerContinuous" vertical="center" wrapText="1"/>
    </xf>
    <xf numFmtId="0" fontId="2" fillId="2" borderId="17" xfId="0" applyFont="1" applyFill="1" applyBorder="1" applyAlignment="1">
      <alignment vertical="center" wrapText="1"/>
    </xf>
    <xf numFmtId="0" fontId="2" fillId="0" borderId="17" xfId="0" applyFont="1" applyFill="1" applyBorder="1" applyAlignment="1">
      <alignment vertical="center" wrapText="1"/>
    </xf>
    <xf numFmtId="0" fontId="4" fillId="4" borderId="18" xfId="0" applyFont="1" applyFill="1" applyBorder="1" applyAlignment="1">
      <alignment horizontal="left" vertical="center" wrapText="1"/>
    </xf>
    <xf numFmtId="0" fontId="2" fillId="0" borderId="20" xfId="0" applyFont="1" applyBorder="1" applyAlignment="1">
      <alignment vertical="center" wrapText="1"/>
    </xf>
    <xf numFmtId="0" fontId="2" fillId="0" borderId="32" xfId="0" applyFont="1" applyBorder="1" applyAlignment="1">
      <alignment vertical="center" wrapText="1"/>
    </xf>
    <xf numFmtId="0" fontId="7" fillId="0" borderId="0" xfId="0" applyFont="1" applyFill="1" applyAlignment="1">
      <alignment vertical="center" wrapText="1"/>
    </xf>
    <xf numFmtId="0" fontId="2" fillId="20" borderId="17" xfId="0" applyFont="1" applyFill="1" applyBorder="1" applyAlignment="1">
      <alignment vertical="center" wrapText="1"/>
    </xf>
    <xf numFmtId="0" fontId="24" fillId="0" borderId="0" xfId="0" applyFont="1" applyFill="1" applyBorder="1" applyAlignment="1">
      <alignment horizontal="center" vertical="center" wrapText="1"/>
    </xf>
    <xf numFmtId="0" fontId="2" fillId="20" borderId="20" xfId="0" applyFont="1" applyFill="1" applyBorder="1" applyAlignment="1">
      <alignment vertical="center" wrapText="1"/>
    </xf>
    <xf numFmtId="0" fontId="6" fillId="4" borderId="18" xfId="0" applyFont="1" applyFill="1" applyBorder="1" applyAlignment="1">
      <alignment vertical="center" wrapText="1"/>
    </xf>
    <xf numFmtId="0" fontId="3" fillId="13" borderId="18" xfId="0" applyFont="1" applyFill="1" applyBorder="1" applyAlignment="1">
      <alignment vertical="center" wrapText="1"/>
    </xf>
    <xf numFmtId="0" fontId="2" fillId="20" borderId="18" xfId="0" applyFont="1" applyFill="1" applyBorder="1" applyAlignment="1">
      <alignment vertical="center" wrapText="1"/>
    </xf>
    <xf numFmtId="0" fontId="2" fillId="0" borderId="18" xfId="0" applyFont="1" applyBorder="1" applyAlignment="1">
      <alignment vertical="center" wrapText="1"/>
    </xf>
    <xf numFmtId="0" fontId="2" fillId="2" borderId="18" xfId="0" applyFont="1" applyFill="1" applyBorder="1" applyAlignment="1">
      <alignment vertical="center" wrapText="1"/>
    </xf>
    <xf numFmtId="0" fontId="2" fillId="0" borderId="18" xfId="0" applyFont="1" applyBorder="1"/>
    <xf numFmtId="0" fontId="4" fillId="4" borderId="17" xfId="0" applyFont="1" applyFill="1" applyBorder="1" applyAlignment="1">
      <alignment vertical="center" wrapText="1"/>
    </xf>
    <xf numFmtId="0" fontId="0" fillId="0" borderId="17" xfId="0" applyBorder="1"/>
    <xf numFmtId="0" fontId="2" fillId="0" borderId="4" xfId="0" applyFont="1" applyBorder="1"/>
    <xf numFmtId="0" fontId="0" fillId="0" borderId="4" xfId="0" applyBorder="1"/>
    <xf numFmtId="0" fontId="2" fillId="0" borderId="0" xfId="0" applyFont="1" applyBorder="1"/>
    <xf numFmtId="0" fontId="2" fillId="0" borderId="33" xfId="0" applyFont="1" applyBorder="1"/>
    <xf numFmtId="0" fontId="0" fillId="0" borderId="33" xfId="0" applyBorder="1"/>
    <xf numFmtId="0" fontId="2" fillId="20" borderId="0" xfId="0" applyFont="1" applyFill="1"/>
    <xf numFmtId="0" fontId="59" fillId="0" borderId="0" xfId="4" applyFont="1" applyAlignment="1">
      <alignment horizontal="right" vertical="center"/>
    </xf>
    <xf numFmtId="0" fontId="60" fillId="0" borderId="0" xfId="4" applyFont="1"/>
    <xf numFmtId="0" fontId="61" fillId="0" borderId="0" xfId="4" applyFont="1" applyAlignment="1">
      <alignment horizontal="right" vertical="center"/>
    </xf>
  </cellXfs>
  <cellStyles count="6">
    <cellStyle name="ColLevel_2" xfId="1" builtinId="2" iLevel="1"/>
    <cellStyle name="ColLevel_3" xfId="2" builtinId="2" iLevel="2"/>
    <cellStyle name="Hyperlink" xfId="5" builtinId="8"/>
    <cellStyle name="Normal" xfId="0" builtinId="0"/>
    <cellStyle name="Normal 2" xfId="4" xr:uid="{55C1945C-AD80-4B63-84A3-F7D8D959B0D8}"/>
    <cellStyle name="Percent" xfId="3" builtinId="5"/>
  </cellStyles>
  <dxfs count="15">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DFDCC"/>
      <color rgb="FF0000FF"/>
      <color rgb="FF008000"/>
      <color rgb="FFEEE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Investment/Effort</a:t>
            </a:r>
            <a:r>
              <a:rPr lang="en-US" sz="1200" b="1" i="0" u="sng" baseline="0">
                <a:solidFill>
                  <a:sysClr val="windowText" lastClr="000000"/>
                </a:solidFill>
                <a:latin typeface="Arial" panose="020B0604020202020204" pitchFamily="34" charset="0"/>
              </a:rPr>
              <a:t> Required for Successful Execution vs. Total Score Upside vs. Downside</a:t>
            </a:r>
            <a:endParaRPr lang="en-US" sz="1200" b="1" i="0" u="sng">
              <a:solidFill>
                <a:sysClr val="windowText" lastClr="000000"/>
              </a:solidFill>
              <a:latin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Graphs!$F$53</c:f>
              <c:strCache>
                <c:ptCount val="1"/>
                <c:pt idx="0">
                  <c:v>Total Upside vs. Downside</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1B8ACD07-494B-4EB1-9953-2EE8B500A76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0D-4DA5-B951-B6CACFB9AA60}"/>
                </c:ext>
              </c:extLst>
            </c:dLbl>
            <c:dLbl>
              <c:idx val="1"/>
              <c:layout>
                <c:manualLayout>
                  <c:x val="-1.6454582611223751E-2"/>
                  <c:y val="-0.15939264184983493"/>
                </c:manualLayout>
              </c:layout>
              <c:tx>
                <c:rich>
                  <a:bodyPr/>
                  <a:lstStyle/>
                  <a:p>
                    <a:fld id="{AB0BBF5B-A360-4368-AA4D-68C358D3984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B0D-4DA5-B951-B6CACFB9AA60}"/>
                </c:ext>
              </c:extLst>
            </c:dLbl>
            <c:dLbl>
              <c:idx val="2"/>
              <c:layout>
                <c:manualLayout>
                  <c:x val="-0.2413104903993839"/>
                  <c:y val="-0.20577823758125463"/>
                </c:manualLayout>
              </c:layout>
              <c:tx>
                <c:rich>
                  <a:bodyPr/>
                  <a:lstStyle/>
                  <a:p>
                    <a:fld id="{DDDE3242-6927-4209-BA0A-791647B6A31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B0D-4DA5-B951-B6CACFB9AA60}"/>
                </c:ext>
              </c:extLst>
            </c:dLbl>
            <c:dLbl>
              <c:idx val="3"/>
              <c:layout>
                <c:manualLayout>
                  <c:x val="-0.18243746884866457"/>
                  <c:y val="-5.3842120869816976E-2"/>
                </c:manualLayout>
              </c:layout>
              <c:tx>
                <c:rich>
                  <a:bodyPr/>
                  <a:lstStyle/>
                  <a:p>
                    <a:fld id="{01F44D5F-B8AE-4E7A-8916-746BB6F3730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B0D-4DA5-B951-B6CACFB9AA60}"/>
                </c:ext>
              </c:extLst>
            </c:dLbl>
            <c:dLbl>
              <c:idx val="4"/>
              <c:layout>
                <c:manualLayout>
                  <c:x val="5.9316228872779368E-2"/>
                  <c:y val="5.5523605832593477E-2"/>
                </c:manualLayout>
              </c:layout>
              <c:tx>
                <c:rich>
                  <a:bodyPr/>
                  <a:lstStyle/>
                  <a:p>
                    <a:fld id="{2E91A28C-E9A1-472B-9CE8-AB0B58D24EA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B0D-4DA5-B951-B6CACFB9AA60}"/>
                </c:ext>
              </c:extLst>
            </c:dLbl>
            <c:dLbl>
              <c:idx val="5"/>
              <c:layout>
                <c:manualLayout>
                  <c:x val="3.3364830587065727E-2"/>
                  <c:y val="-1.8078481854285029E-2"/>
                </c:manualLayout>
              </c:layout>
              <c:tx>
                <c:rich>
                  <a:bodyPr/>
                  <a:lstStyle/>
                  <a:p>
                    <a:fld id="{6BAA0F11-A4E7-48E2-8392-A9DCDA62AB9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B0D-4DA5-B951-B6CACFB9AA60}"/>
                </c:ext>
              </c:extLst>
            </c:dLbl>
            <c:dLbl>
              <c:idx val="6"/>
              <c:layout>
                <c:manualLayout>
                  <c:x val="-0.24266781905221405"/>
                  <c:y val="4.7115524017553319E-2"/>
                </c:manualLayout>
              </c:layout>
              <c:tx>
                <c:rich>
                  <a:bodyPr/>
                  <a:lstStyle/>
                  <a:p>
                    <a:fld id="{F1E0D334-2AD3-4744-8240-370D6D443B5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B0D-4DA5-B951-B6CACFB9AA60}"/>
                </c:ext>
              </c:extLst>
            </c:dLbl>
            <c:dLbl>
              <c:idx val="7"/>
              <c:layout>
                <c:manualLayout>
                  <c:x val="-0.2242909106420487"/>
                  <c:y val="-2.0486391097021113E-2"/>
                </c:manualLayout>
              </c:layout>
              <c:tx>
                <c:rich>
                  <a:bodyPr/>
                  <a:lstStyle/>
                  <a:p>
                    <a:fld id="{C7E8476B-613D-4FAD-9F0C-924C4F098E8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B0D-4DA5-B951-B6CACFB9AA60}"/>
                </c:ext>
              </c:extLst>
            </c:dLbl>
            <c:dLbl>
              <c:idx val="8"/>
              <c:layout>
                <c:manualLayout>
                  <c:x val="-2.5022339908949316E-2"/>
                  <c:y val="8.4918478260869568E-2"/>
                </c:manualLayout>
              </c:layout>
              <c:tx>
                <c:rich>
                  <a:bodyPr/>
                  <a:lstStyle/>
                  <a:p>
                    <a:fld id="{6FE7CEDA-EC32-4C13-A213-28999EC5ECE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B0D-4DA5-B951-B6CACFB9AA60}"/>
                </c:ext>
              </c:extLst>
            </c:dLbl>
            <c:dLbl>
              <c:idx val="9"/>
              <c:layout>
                <c:manualLayout>
                  <c:x val="-0.17229702086343412"/>
                  <c:y val="0.16577825510128538"/>
                </c:manualLayout>
              </c:layout>
              <c:tx>
                <c:rich>
                  <a:bodyPr/>
                  <a:lstStyle/>
                  <a:p>
                    <a:fld id="{479D0175-1EF8-4DA7-9646-1FA000FD8B7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B0D-4DA5-B951-B6CACFB9AA60}"/>
                </c:ext>
              </c:extLst>
            </c:dLbl>
            <c:dLbl>
              <c:idx val="10"/>
              <c:tx>
                <c:rich>
                  <a:bodyPr/>
                  <a:lstStyle/>
                  <a:p>
                    <a:fld id="{B203F78A-841A-4115-B615-E803FE3338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B0D-4DA5-B951-B6CACFB9AA60}"/>
                </c:ext>
              </c:extLst>
            </c:dLbl>
            <c:dLbl>
              <c:idx val="11"/>
              <c:tx>
                <c:rich>
                  <a:bodyPr/>
                  <a:lstStyle/>
                  <a:p>
                    <a:fld id="{69DA87AB-8545-4BC5-8967-B183DAEB322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B0D-4DA5-B951-B6CACFB9AA6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rgbClr val="1774F5"/>
                      </a:solidFill>
                      <a:prstDash val="solid"/>
                      <a:round/>
                    </a:ln>
                    <a:effectLst/>
                  </c:spPr>
                </c15:leaderLines>
              </c:ext>
            </c:extLst>
          </c:dLbls>
          <c:xVal>
            <c:numRef>
              <c:f>Graphs!$E$54:$E$73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Graphs!$F$54:$F$73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Graphs!$D$8:$D$26</c15:f>
                <c15:dlblRangeCache>
                  <c:ptCount val="19"/>
                </c15:dlblRangeCache>
              </c15:datalabelsRange>
            </c:ext>
            <c:ext xmlns:c16="http://schemas.microsoft.com/office/drawing/2014/chart" uri="{C3380CC4-5D6E-409C-BE32-E72D297353CC}">
              <c16:uniqueId val="{00000013-DB0D-4DA5-B951-B6CACFB9AA60}"/>
            </c:ext>
          </c:extLst>
        </c:ser>
        <c:dLbls>
          <c:dLblPos val="t"/>
          <c:showLegendKey val="0"/>
          <c:showVal val="1"/>
          <c:showCatName val="0"/>
          <c:showSerName val="0"/>
          <c:showPercent val="0"/>
          <c:showBubbleSize val="0"/>
        </c:dLbls>
        <c:axId val="515517376"/>
        <c:axId val="515516960"/>
      </c:scatterChart>
      <c:valAx>
        <c:axId val="515517376"/>
        <c:scaling>
          <c:orientation val="minMax"/>
          <c:max val="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Investment/Effort Required for Successful Execution</a:t>
                </a:r>
              </a:p>
              <a:p>
                <a:pPr>
                  <a:defRPr b="1">
                    <a:solidFill>
                      <a:sysClr val="windowText" lastClr="000000"/>
                    </a:solidFill>
                  </a:defRPr>
                </a:pPr>
                <a:r>
                  <a:rPr lang="en-US" b="0">
                    <a:solidFill>
                      <a:sysClr val="windowText" lastClr="000000"/>
                    </a:solidFill>
                  </a:rPr>
                  <a:t>(Higher Score = Lower Effort/Investment Required)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1"/>
      </c:valAx>
      <c:valAx>
        <c:axId val="515516960"/>
        <c:scaling>
          <c:orientation val="minMax"/>
          <c:max val="4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u="sng">
                    <a:solidFill>
                      <a:sysClr val="windowText" lastClr="000000"/>
                    </a:solidFill>
                  </a:rPr>
                  <a:t>Total Score</a:t>
                </a:r>
                <a:r>
                  <a:rPr lang="en-US" b="1" u="none">
                    <a:solidFill>
                      <a:sysClr val="windowText" lastClr="000000"/>
                    </a:solidFill>
                  </a:rPr>
                  <a:t> </a:t>
                </a:r>
                <a:r>
                  <a:rPr lang="en-US" b="1">
                    <a:solidFill>
                      <a:sysClr val="windowText" lastClr="000000"/>
                    </a:solidFill>
                  </a:rPr>
                  <a:t>Upside vs. 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majorUnit val="5"/>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Upside vs. Downside</a:t>
            </a: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Graphs!$F$7</c:f>
              <c:strCache>
                <c:ptCount val="1"/>
                <c:pt idx="0">
                  <c:v>Downside</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0.11251623334206293"/>
                  <c:y val="-0.17798573956305599"/>
                </c:manualLayout>
              </c:layout>
              <c:tx>
                <c:rich>
                  <a:bodyPr/>
                  <a:lstStyle/>
                  <a:p>
                    <a:fld id="{9F030FF4-5537-4FD5-9A48-A7317EB3848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E7F-48E2-B988-930E8DA31B21}"/>
                </c:ext>
              </c:extLst>
            </c:dLbl>
            <c:dLbl>
              <c:idx val="1"/>
              <c:layout>
                <c:manualLayout>
                  <c:x val="-4.5001461734544418E-2"/>
                  <c:y val="-6.8665034116258697E-2"/>
                </c:manualLayout>
              </c:layout>
              <c:tx>
                <c:rich>
                  <a:bodyPr/>
                  <a:lstStyle/>
                  <a:p>
                    <a:fld id="{FB6DF81D-2613-4592-9E40-956791D63BD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E7F-48E2-B988-930E8DA31B21}"/>
                </c:ext>
              </c:extLst>
            </c:dLbl>
            <c:dLbl>
              <c:idx val="2"/>
              <c:layout>
                <c:manualLayout>
                  <c:x val="3.461194857747954E-2"/>
                  <c:y val="-0.11333620276143909"/>
                </c:manualLayout>
              </c:layout>
              <c:tx>
                <c:rich>
                  <a:bodyPr/>
                  <a:lstStyle/>
                  <a:p>
                    <a:fld id="{6BA37D5A-A519-499C-AC30-563934D694F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E7F-48E2-B988-930E8DA31B21}"/>
                </c:ext>
              </c:extLst>
            </c:dLbl>
            <c:dLbl>
              <c:idx val="3"/>
              <c:layout>
                <c:manualLayout>
                  <c:x val="7.3047296743397674E-3"/>
                  <c:y val="-8.2956408020662287E-2"/>
                </c:manualLayout>
              </c:layout>
              <c:tx>
                <c:rich>
                  <a:bodyPr/>
                  <a:lstStyle/>
                  <a:p>
                    <a:fld id="{9D844C6C-E321-4CE5-B7CF-BE3878251E7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E7F-48E2-B988-930E8DA31B21}"/>
                </c:ext>
              </c:extLst>
            </c:dLbl>
            <c:dLbl>
              <c:idx val="4"/>
              <c:layout>
                <c:manualLayout>
                  <c:x val="9.2485027576328347E-4"/>
                  <c:y val="0.20982978364251773"/>
                </c:manualLayout>
              </c:layout>
              <c:tx>
                <c:rich>
                  <a:bodyPr/>
                  <a:lstStyle/>
                  <a:p>
                    <a:fld id="{1CAA981D-A0ED-4541-855F-B838193E1C0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E7F-48E2-B988-930E8DA31B21}"/>
                </c:ext>
              </c:extLst>
            </c:dLbl>
            <c:dLbl>
              <c:idx val="5"/>
              <c:layout>
                <c:manualLayout>
                  <c:x val="-0.19411776086688992"/>
                  <c:y val="-0.1747875186485294"/>
                </c:manualLayout>
              </c:layout>
              <c:tx>
                <c:rich>
                  <a:bodyPr/>
                  <a:lstStyle/>
                  <a:p>
                    <a:fld id="{65916CAF-835C-480B-8B09-2DE096A5956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E7F-48E2-B988-930E8DA31B21}"/>
                </c:ext>
              </c:extLst>
            </c:dLbl>
            <c:dLbl>
              <c:idx val="6"/>
              <c:layout>
                <c:manualLayout>
                  <c:x val="-0.23673192686755926"/>
                  <c:y val="7.5376552367112853E-2"/>
                </c:manualLayout>
              </c:layout>
              <c:tx>
                <c:rich>
                  <a:bodyPr/>
                  <a:lstStyle/>
                  <a:p>
                    <a:fld id="{FD9BE2EB-100C-48E9-B220-82B5C52D031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E7F-48E2-B988-930E8DA31B21}"/>
                </c:ext>
              </c:extLst>
            </c:dLbl>
            <c:dLbl>
              <c:idx val="7"/>
              <c:layout>
                <c:manualLayout>
                  <c:x val="-0.33172241436426425"/>
                  <c:y val="0.14755488381969925"/>
                </c:manualLayout>
              </c:layout>
              <c:tx>
                <c:rich>
                  <a:bodyPr/>
                  <a:lstStyle/>
                  <a:p>
                    <a:fld id="{180D2562-ED07-4BD2-8F6A-9D8B91876DC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E7F-48E2-B988-930E8DA31B21}"/>
                </c:ext>
              </c:extLst>
            </c:dLbl>
            <c:dLbl>
              <c:idx val="8"/>
              <c:layout>
                <c:manualLayout>
                  <c:x val="-0.24832954156930187"/>
                  <c:y val="3.3212831714782676E-2"/>
                </c:manualLayout>
              </c:layout>
              <c:tx>
                <c:rich>
                  <a:bodyPr/>
                  <a:lstStyle/>
                  <a:p>
                    <a:fld id="{D42C84EE-5046-4593-A34E-9433A105140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E7F-48E2-B988-930E8DA31B21}"/>
                </c:ext>
              </c:extLst>
            </c:dLbl>
            <c:dLbl>
              <c:idx val="9"/>
              <c:layout>
                <c:manualLayout>
                  <c:x val="-0.14206901962177756"/>
                  <c:y val="0.14222441550920872"/>
                </c:manualLayout>
              </c:layout>
              <c:tx>
                <c:rich>
                  <a:bodyPr/>
                  <a:lstStyle/>
                  <a:p>
                    <a:fld id="{4254A157-9469-4166-A0C5-2294251AEE3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E7F-48E2-B988-930E8DA31B21}"/>
                </c:ext>
              </c:extLst>
            </c:dLbl>
            <c:dLbl>
              <c:idx val="10"/>
              <c:layout>
                <c:manualLayout>
                  <c:x val="-2.8876328377423616E-2"/>
                  <c:y val="4.5014454964676619E-2"/>
                </c:manualLayout>
              </c:layout>
              <c:tx>
                <c:rich>
                  <a:bodyPr/>
                  <a:lstStyle/>
                  <a:p>
                    <a:fld id="{7530240A-B716-4F4E-810B-266A2F319A8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E7F-48E2-B988-930E8DA31B21}"/>
                </c:ext>
              </c:extLst>
            </c:dLbl>
            <c:dLbl>
              <c:idx val="11"/>
              <c:layout>
                <c:manualLayout>
                  <c:x val="-0.27909879558354034"/>
                  <c:y val="-3.3887286321722922E-2"/>
                </c:manualLayout>
              </c:layout>
              <c:tx>
                <c:rich>
                  <a:bodyPr/>
                  <a:lstStyle/>
                  <a:p>
                    <a:fld id="{01F17A6C-07D2-46B7-A9AF-EBC70A5AA64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E7F-48E2-B988-930E8DA31B21}"/>
                </c:ext>
              </c:extLst>
            </c:dLbl>
            <c:dLbl>
              <c:idx val="12"/>
              <c:tx>
                <c:rich>
                  <a:bodyPr/>
                  <a:lstStyle/>
                  <a:p>
                    <a:fld id="{3371BDE7-A8C7-46FE-B4E8-B2740EB5D4C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D86-4ABB-B351-712A6F003E61}"/>
                </c:ext>
              </c:extLst>
            </c:dLbl>
            <c:dLbl>
              <c:idx val="13"/>
              <c:tx>
                <c:rich>
                  <a:bodyPr/>
                  <a:lstStyle/>
                  <a:p>
                    <a:fld id="{396B8EE9-CEAF-427B-919A-BCFF68E1127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D86-4ABB-B351-712A6F003E61}"/>
                </c:ext>
              </c:extLst>
            </c:dLbl>
            <c:dLbl>
              <c:idx val="14"/>
              <c:tx>
                <c:rich>
                  <a:bodyPr/>
                  <a:lstStyle/>
                  <a:p>
                    <a:fld id="{049AD664-AF94-49AF-A393-28E9CE1C76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D86-4ABB-B351-712A6F003E61}"/>
                </c:ext>
              </c:extLst>
            </c:dLbl>
            <c:dLbl>
              <c:idx val="15"/>
              <c:tx>
                <c:rich>
                  <a:bodyPr/>
                  <a:lstStyle/>
                  <a:p>
                    <a:fld id="{96E7B165-A4FA-49DD-A658-40F8F340575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D86-4ABB-B351-712A6F003E61}"/>
                </c:ext>
              </c:extLst>
            </c:dLbl>
            <c:dLbl>
              <c:idx val="16"/>
              <c:tx>
                <c:rich>
                  <a:bodyPr/>
                  <a:lstStyle/>
                  <a:p>
                    <a:fld id="{98CB18C0-69FE-4D20-9229-18937E3EF94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D86-4ABB-B351-712A6F003E61}"/>
                </c:ext>
              </c:extLst>
            </c:dLbl>
            <c:dLbl>
              <c:idx val="17"/>
              <c:tx>
                <c:rich>
                  <a:bodyPr/>
                  <a:lstStyle/>
                  <a:p>
                    <a:fld id="{69FBED1D-844B-4842-ACB5-DFA51B81020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D86-4ABB-B351-712A6F003E61}"/>
                </c:ext>
              </c:extLst>
            </c:dLbl>
            <c:dLbl>
              <c:idx val="18"/>
              <c:tx>
                <c:rich>
                  <a:bodyPr/>
                  <a:lstStyle/>
                  <a:p>
                    <a:fld id="{A85D458C-D8F2-4EED-B8F9-8A085A88DA8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D86-4ABB-B351-712A6F003E6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86-4ABB-B351-712A6F003E6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Graphs!$E$8:$E$27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xVal>
          <c:yVal>
            <c:numRef>
              <c:f>Graphs!$F$8:$F$27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yVal>
          <c:smooth val="0"/>
          <c:extLst>
            <c:ext xmlns:c15="http://schemas.microsoft.com/office/drawing/2012/chart" uri="{02D57815-91ED-43cb-92C2-25804820EDAC}">
              <c15:datalabelsRange>
                <c15:f>Graphs!$D$8:$D$26</c15:f>
                <c15:dlblRangeCache>
                  <c:ptCount val="19"/>
                </c15:dlblRangeCache>
              </c15:datalabelsRange>
            </c:ext>
            <c:ext xmlns:c16="http://schemas.microsoft.com/office/drawing/2014/chart" uri="{C3380CC4-5D6E-409C-BE32-E72D297353CC}">
              <c16:uniqueId val="{00000013-3E7F-48E2-B988-930E8DA31B21}"/>
            </c:ext>
          </c:extLst>
        </c:ser>
        <c:dLbls>
          <c:dLblPos val="t"/>
          <c:showLegendKey val="0"/>
          <c:showVal val="1"/>
          <c:showCatName val="0"/>
          <c:showSerName val="0"/>
          <c:showPercent val="0"/>
          <c:showBubbleSize val="0"/>
        </c:dLbls>
        <c:axId val="515517376"/>
        <c:axId val="515516960"/>
      </c:scatterChart>
      <c:valAx>
        <c:axId val="515517376"/>
        <c:scaling>
          <c:orientation val="minMax"/>
          <c:max val="1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Upside</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3"/>
      </c:valAx>
      <c:valAx>
        <c:axId val="515516960"/>
        <c:scaling>
          <c:orientation val="minMax"/>
          <c:max val="2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Investment/Effort</a:t>
            </a:r>
            <a:r>
              <a:rPr lang="en-US" sz="1200" b="1" i="0" u="sng" baseline="0">
                <a:solidFill>
                  <a:sysClr val="windowText" lastClr="000000"/>
                </a:solidFill>
                <a:latin typeface="Arial" panose="020B0604020202020204" pitchFamily="34" charset="0"/>
              </a:rPr>
              <a:t> Required for Successful Execution vs. Net Score Upside vs. Downside</a:t>
            </a:r>
            <a:endParaRPr lang="en-US" sz="1200" b="1" i="0" u="sng">
              <a:solidFill>
                <a:sysClr val="windowText" lastClr="000000"/>
              </a:solidFill>
              <a:latin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Graphs!$F$53</c:f>
              <c:strCache>
                <c:ptCount val="1"/>
                <c:pt idx="0">
                  <c:v>Total Upside vs. Downside</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8.1302917457949542E-2"/>
                  <c:y val="0.12184212195589395"/>
                </c:manualLayout>
              </c:layout>
              <c:tx>
                <c:rich>
                  <a:bodyPr/>
                  <a:lstStyle/>
                  <a:p>
                    <a:fld id="{1A29875A-4CAC-4CDA-AD09-2F35A69935F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0D-4DA5-B951-B6CACFB9AA60}"/>
                </c:ext>
              </c:extLst>
            </c:dLbl>
            <c:dLbl>
              <c:idx val="1"/>
              <c:layout>
                <c:manualLayout>
                  <c:x val="-0.22915814823037473"/>
                  <c:y val="4.30031018667861E-3"/>
                </c:manualLayout>
              </c:layout>
              <c:tx>
                <c:rich>
                  <a:bodyPr/>
                  <a:lstStyle/>
                  <a:p>
                    <a:fld id="{3E7DF8DE-9CAE-43C1-9C7E-E982F5443DD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B0D-4DA5-B951-B6CACFB9AA60}"/>
                </c:ext>
              </c:extLst>
            </c:dLbl>
            <c:dLbl>
              <c:idx val="2"/>
              <c:layout>
                <c:manualLayout>
                  <c:x val="8.6336015575960764E-3"/>
                  <c:y val="8.4572767004679222E-2"/>
                </c:manualLayout>
              </c:layout>
              <c:tx>
                <c:rich>
                  <a:bodyPr/>
                  <a:lstStyle/>
                  <a:p>
                    <a:fld id="{4CC10BDF-23B5-4470-902E-7AB36E068FD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B0D-4DA5-B951-B6CACFB9AA60}"/>
                </c:ext>
              </c:extLst>
            </c:dLbl>
            <c:dLbl>
              <c:idx val="3"/>
              <c:tx>
                <c:rich>
                  <a:bodyPr/>
                  <a:lstStyle/>
                  <a:p>
                    <a:fld id="{EC4048B7-3026-4C4C-9484-87449900417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B0D-4DA5-B951-B6CACFB9AA60}"/>
                </c:ext>
              </c:extLst>
            </c:dLbl>
            <c:dLbl>
              <c:idx val="4"/>
              <c:layout>
                <c:manualLayout>
                  <c:x val="2.265528044555681E-2"/>
                  <c:y val="-7.3105273173536336E-2"/>
                </c:manualLayout>
              </c:layout>
              <c:tx>
                <c:rich>
                  <a:bodyPr/>
                  <a:lstStyle/>
                  <a:p>
                    <a:fld id="{F118E4A9-444B-4024-A048-62A84DFE3B7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B0D-4DA5-B951-B6CACFB9AA60}"/>
                </c:ext>
              </c:extLst>
            </c:dLbl>
            <c:dLbl>
              <c:idx val="5"/>
              <c:layout>
                <c:manualLayout>
                  <c:x val="2.2008711165913051E-2"/>
                  <c:y val="-2.1501550933393062E-2"/>
                </c:manualLayout>
              </c:layout>
              <c:tx>
                <c:rich>
                  <a:bodyPr/>
                  <a:lstStyle/>
                  <a:p>
                    <a:fld id="{1AF5ACB6-2EA4-4110-BC71-21198A52DB5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B0D-4DA5-B951-B6CACFB9AA60}"/>
                </c:ext>
              </c:extLst>
            </c:dLbl>
            <c:dLbl>
              <c:idx val="6"/>
              <c:layout>
                <c:manualLayout>
                  <c:x val="-0.18132469936574919"/>
                  <c:y val="7.1671836444643497E-3"/>
                </c:manualLayout>
              </c:layout>
              <c:tx>
                <c:rich>
                  <a:bodyPr/>
                  <a:lstStyle/>
                  <a:p>
                    <a:fld id="{E23C6FA9-4DCF-4420-846A-808B325593F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B0D-4DA5-B951-B6CACFB9AA60}"/>
                </c:ext>
              </c:extLst>
            </c:dLbl>
            <c:dLbl>
              <c:idx val="7"/>
              <c:layout>
                <c:manualLayout>
                  <c:x val="3.7234783810072947E-2"/>
                  <c:y val="-1.6484522382268003E-2"/>
                </c:manualLayout>
              </c:layout>
              <c:tx>
                <c:rich>
                  <a:bodyPr/>
                  <a:lstStyle/>
                  <a:p>
                    <a:fld id="{8420B287-E1CE-4738-80F1-9C261BCF80B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B0D-4DA5-B951-B6CACFB9AA60}"/>
                </c:ext>
              </c:extLst>
            </c:dLbl>
            <c:dLbl>
              <c:idx val="8"/>
              <c:layout>
                <c:manualLayout>
                  <c:x val="-6.7293916399001424E-2"/>
                  <c:y val="0.12399227704923324"/>
                </c:manualLayout>
              </c:layout>
              <c:tx>
                <c:rich>
                  <a:bodyPr/>
                  <a:lstStyle/>
                  <a:p>
                    <a:fld id="{CAC7D322-916E-45DD-8EA1-7A154874AC0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B0D-4DA5-B951-B6CACFB9AA60}"/>
                </c:ext>
              </c:extLst>
            </c:dLbl>
            <c:dLbl>
              <c:idx val="9"/>
              <c:layout>
                <c:manualLayout>
                  <c:x val="-0.24731812718010651"/>
                  <c:y val="-2.5909780045084117E-2"/>
                </c:manualLayout>
              </c:layout>
              <c:tx>
                <c:rich>
                  <a:bodyPr/>
                  <a:lstStyle/>
                  <a:p>
                    <a:fld id="{9B9CBADB-4F25-4020-828C-EA6AF71EA07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B0D-4DA5-B951-B6CACFB9AA60}"/>
                </c:ext>
              </c:extLst>
            </c:dLbl>
            <c:dLbl>
              <c:idx val="10"/>
              <c:tx>
                <c:rich>
                  <a:bodyPr/>
                  <a:lstStyle/>
                  <a:p>
                    <a:fld id="{86521E12-8562-4C9B-8D47-6E23EA66200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B0D-4DA5-B951-B6CACFB9AA60}"/>
                </c:ext>
              </c:extLst>
            </c:dLbl>
            <c:dLbl>
              <c:idx val="11"/>
              <c:tx>
                <c:rich>
                  <a:bodyPr/>
                  <a:lstStyle/>
                  <a:p>
                    <a:fld id="{F36244BC-FB26-49C8-AEFB-B978147618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B0D-4DA5-B951-B6CACFB9AA60}"/>
                </c:ext>
              </c:extLst>
            </c:dLbl>
            <c:dLbl>
              <c:idx val="12"/>
              <c:tx>
                <c:rich>
                  <a:bodyPr/>
                  <a:lstStyle/>
                  <a:p>
                    <a:fld id="{661F25C6-7B37-49FB-8A2D-6793E37033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B91-4F3D-8B88-04B3808B3702}"/>
                </c:ext>
              </c:extLst>
            </c:dLbl>
            <c:dLbl>
              <c:idx val="13"/>
              <c:tx>
                <c:rich>
                  <a:bodyPr/>
                  <a:lstStyle/>
                  <a:p>
                    <a:fld id="{CCDF2C44-E889-4854-AEB5-9AFB2B2109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B91-4F3D-8B88-04B3808B3702}"/>
                </c:ext>
              </c:extLst>
            </c:dLbl>
            <c:dLbl>
              <c:idx val="14"/>
              <c:tx>
                <c:rich>
                  <a:bodyPr/>
                  <a:lstStyle/>
                  <a:p>
                    <a:fld id="{8ACA7D22-0441-49F2-9EA1-4B07D5F103A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91-4F3D-8B88-04B3808B3702}"/>
                </c:ext>
              </c:extLst>
            </c:dLbl>
            <c:dLbl>
              <c:idx val="15"/>
              <c:tx>
                <c:rich>
                  <a:bodyPr/>
                  <a:lstStyle/>
                  <a:p>
                    <a:fld id="{4EAB8A4A-BF67-4DE8-9014-5F772C2E2B7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91-4F3D-8B88-04B3808B3702}"/>
                </c:ext>
              </c:extLst>
            </c:dLbl>
            <c:dLbl>
              <c:idx val="16"/>
              <c:tx>
                <c:rich>
                  <a:bodyPr/>
                  <a:lstStyle/>
                  <a:p>
                    <a:fld id="{01809ED9-1A06-41CC-ADB6-F6E1A6968CB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91-4F3D-8B88-04B3808B3702}"/>
                </c:ext>
              </c:extLst>
            </c:dLbl>
            <c:dLbl>
              <c:idx val="17"/>
              <c:tx>
                <c:rich>
                  <a:bodyPr/>
                  <a:lstStyle/>
                  <a:p>
                    <a:fld id="{7B118413-8F2F-4B73-AEE1-23B656E81FA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91-4F3D-8B88-04B3808B3702}"/>
                </c:ext>
              </c:extLst>
            </c:dLbl>
            <c:dLbl>
              <c:idx val="18"/>
              <c:tx>
                <c:rich>
                  <a:bodyPr/>
                  <a:lstStyle/>
                  <a:p>
                    <a:fld id="{904B0481-3DCA-4D16-BA64-779B58CD7B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91-4F3D-8B88-04B3808B3702}"/>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91-4F3D-8B88-04B3808B37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rgbClr val="1774F5"/>
                      </a:solidFill>
                      <a:prstDash val="solid"/>
                      <a:round/>
                    </a:ln>
                    <a:effectLst/>
                  </c:spPr>
                </c15:leaderLines>
              </c:ext>
            </c:extLst>
          </c:dLbls>
          <c:xVal>
            <c:numRef>
              <c:f>Graphs!$E$111:$E$130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xVal>
          <c:yVal>
            <c:numRef>
              <c:f>Graphs!$F$111:$F$130</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yVal>
          <c:smooth val="0"/>
          <c:extLst>
            <c:ext xmlns:c15="http://schemas.microsoft.com/office/drawing/2012/chart" uri="{02D57815-91ED-43cb-92C2-25804820EDAC}">
              <c15:datalabelsRange>
                <c15:f>Graphs!$D$8:$D$26</c15:f>
                <c15:dlblRangeCache>
                  <c:ptCount val="19"/>
                </c15:dlblRangeCache>
              </c15:datalabelsRange>
            </c:ext>
            <c:ext xmlns:c16="http://schemas.microsoft.com/office/drawing/2014/chart" uri="{C3380CC4-5D6E-409C-BE32-E72D297353CC}">
              <c16:uniqueId val="{00000013-DB0D-4DA5-B951-B6CACFB9AA60}"/>
            </c:ext>
          </c:extLst>
        </c:ser>
        <c:dLbls>
          <c:dLblPos val="t"/>
          <c:showLegendKey val="0"/>
          <c:showVal val="1"/>
          <c:showCatName val="0"/>
          <c:showSerName val="0"/>
          <c:showPercent val="0"/>
          <c:showBubbleSize val="0"/>
        </c:dLbls>
        <c:axId val="515517376"/>
        <c:axId val="515516960"/>
      </c:scatterChart>
      <c:valAx>
        <c:axId val="515517376"/>
        <c:scaling>
          <c:orientation val="minMax"/>
          <c:max val="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Investment/Effort Required for Successful Execution</a:t>
                </a:r>
              </a:p>
              <a:p>
                <a:pPr>
                  <a:defRPr b="1">
                    <a:solidFill>
                      <a:sysClr val="windowText" lastClr="000000"/>
                    </a:solidFill>
                  </a:defRPr>
                </a:pPr>
                <a:r>
                  <a:rPr lang="en-US" b="0">
                    <a:solidFill>
                      <a:sysClr val="windowText" lastClr="000000"/>
                    </a:solidFill>
                  </a:rPr>
                  <a:t>(Higher Score = Lower Effort/Investment Required)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1"/>
      </c:valAx>
      <c:valAx>
        <c:axId val="515516960"/>
        <c:scaling>
          <c:orientation val="minMax"/>
          <c:max val="1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u="sng">
                    <a:solidFill>
                      <a:sysClr val="windowText" lastClr="000000"/>
                    </a:solidFill>
                  </a:rPr>
                  <a:t>Net Score</a:t>
                </a:r>
                <a:r>
                  <a:rPr lang="en-US" b="1" u="none">
                    <a:solidFill>
                      <a:sysClr val="windowText" lastClr="000000"/>
                    </a:solidFill>
                  </a:rPr>
                  <a:t> </a:t>
                </a:r>
                <a:r>
                  <a:rPr lang="en-US" b="1">
                    <a:solidFill>
                      <a:sysClr val="windowText" lastClr="000000"/>
                    </a:solidFill>
                  </a:rPr>
                  <a:t>Upside vs. 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majorUnit val="5"/>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8</xdr:col>
      <xdr:colOff>251759</xdr:colOff>
      <xdr:row>0</xdr:row>
      <xdr:rowOff>151361</xdr:rowOff>
    </xdr:from>
    <xdr:ext cx="5334000" cy="2914650"/>
    <xdr:pic>
      <xdr:nvPicPr>
        <xdr:cNvPr id="2" name="image2.png" descr="NYU Stern Center for Sustainable Business - Idealist">
          <a:extLst>
            <a:ext uri="{FF2B5EF4-FFF2-40B4-BE49-F238E27FC236}">
              <a16:creationId xmlns:a16="http://schemas.microsoft.com/office/drawing/2014/main" id="{0DAB8060-6F7A-47DA-B741-E355F6F4056E}"/>
            </a:ext>
          </a:extLst>
        </xdr:cNvPr>
        <xdr:cNvPicPr preferRelativeResize="0"/>
      </xdr:nvPicPr>
      <xdr:blipFill>
        <a:blip xmlns:r="http://schemas.openxmlformats.org/officeDocument/2006/relationships" r:embed="rId1" cstate="print"/>
        <a:stretch>
          <a:fillRect/>
        </a:stretch>
      </xdr:blipFill>
      <xdr:spPr>
        <a:xfrm>
          <a:off x="3837641" y="151361"/>
          <a:ext cx="5334000" cy="2914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266700</xdr:colOff>
      <xdr:row>5</xdr:row>
      <xdr:rowOff>44450</xdr:rowOff>
    </xdr:from>
    <xdr:to>
      <xdr:col>16</xdr:col>
      <xdr:colOff>158750</xdr:colOff>
      <xdr:row>44</xdr:row>
      <xdr:rowOff>114300</xdr:rowOff>
    </xdr:to>
    <xdr:sp macro="" textlink="">
      <xdr:nvSpPr>
        <xdr:cNvPr id="2" name="Rectangle 1">
          <a:extLst>
            <a:ext uri="{FF2B5EF4-FFF2-40B4-BE49-F238E27FC236}">
              <a16:creationId xmlns:a16="http://schemas.microsoft.com/office/drawing/2014/main" id="{92290DFF-03A9-4B72-807B-83546DAEAEA4}"/>
            </a:ext>
          </a:extLst>
        </xdr:cNvPr>
        <xdr:cNvSpPr/>
      </xdr:nvSpPr>
      <xdr:spPr>
        <a:xfrm>
          <a:off x="266700" y="965200"/>
          <a:ext cx="9848850" cy="7251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Overview</a:t>
          </a:r>
        </a:p>
        <a:p>
          <a:pPr algn="l"/>
          <a:r>
            <a:rPr lang="en-US" sz="1100" b="0">
              <a:solidFill>
                <a:sysClr val="windowText" lastClr="000000"/>
              </a:solidFill>
            </a:rPr>
            <a:t>This</a:t>
          </a:r>
          <a:r>
            <a:rPr lang="en-US" sz="1100" b="0" baseline="0">
              <a:solidFill>
                <a:sysClr val="windowText" lastClr="000000"/>
              </a:solidFill>
            </a:rPr>
            <a:t> two-part assessment and strategy tool aims to help GPs and PE practitioners analyze potential portfolio companies performance on material issues and provides guidance on which sustainability strategies and practices can drive financial value for the target company. The tool is intended to be used first during the due diligence phase to gain a high-level assessment of ESG-related risks and opportunities that can drive improved financial performance, then in the early holding period for material issue prioritization and strategy and KPI development, culminating in strategic inputs and ESG and ROSI (aligned financial metrics) KPIs that can be used to monitor and improve performance during the life of the investment.</a:t>
          </a:r>
        </a:p>
        <a:p>
          <a:pPr algn="l"/>
          <a:endParaRPr lang="en-US" sz="1100" b="0" baseline="0">
            <a:solidFill>
              <a:sysClr val="windowText" lastClr="000000"/>
            </a:solidFill>
          </a:endParaRPr>
        </a:p>
        <a:p>
          <a:pPr algn="l"/>
          <a:r>
            <a:rPr lang="en-US" sz="1100" b="0">
              <a:solidFill>
                <a:sysClr val="windowText" lastClr="000000"/>
              </a:solidFill>
            </a:rPr>
            <a:t>Conducting</a:t>
          </a:r>
          <a:r>
            <a:rPr lang="en-US" sz="1100" b="0" baseline="0">
              <a:solidFill>
                <a:sysClr val="windowText" lastClr="000000"/>
              </a:solidFill>
            </a:rPr>
            <a:t> this type of analysis at the beginning of the investment allows the GP to identify key material issues early on and craft strategies and KPIs to address the material issues and add value to the portfolio company. Tracking ESG and financial KPIs over time allows the GP to create a record of sustainability improvement (while mitigating key risks) over the lifetime of the holding. At exit, the GP can point to a sustainable growth story within the target company.</a:t>
          </a:r>
          <a:endParaRPr lang="en-US" sz="1100" b="0">
            <a:solidFill>
              <a:sysClr val="windowText" lastClr="000000"/>
            </a:solidFill>
          </a:endParaRPr>
        </a:p>
        <a:p>
          <a:pPr algn="l"/>
          <a:endParaRPr lang="en-US" sz="1100" b="0">
            <a:solidFill>
              <a:sysClr val="windowText" lastClr="000000"/>
            </a:solidFill>
          </a:endParaRPr>
        </a:p>
        <a:p>
          <a:pPr algn="l"/>
          <a:r>
            <a:rPr lang="en-US" sz="1100" b="1">
              <a:solidFill>
                <a:sysClr val="windowText" lastClr="000000"/>
              </a:solidFill>
            </a:rPr>
            <a:t>Instructions</a:t>
          </a:r>
        </a:p>
        <a:p>
          <a:pPr algn="l"/>
          <a:r>
            <a:rPr lang="en-US" sz="1100" b="1">
              <a:solidFill>
                <a:sysClr val="windowText" lastClr="000000"/>
              </a:solidFill>
            </a:rPr>
            <a:t>Model</a:t>
          </a:r>
          <a:r>
            <a:rPr lang="en-US" sz="1100" b="1" baseline="0">
              <a:solidFill>
                <a:sysClr val="windowText" lastClr="000000"/>
              </a:solidFill>
            </a:rPr>
            <a:t> Stage 1 (DD Assessment Phase):</a:t>
          </a:r>
          <a:endParaRPr lang="en-US" sz="1100" b="1">
            <a:solidFill>
              <a:sysClr val="windowText" lastClr="000000"/>
            </a:solidFill>
          </a:endParaRPr>
        </a:p>
        <a:p>
          <a:pPr algn="l"/>
          <a:r>
            <a:rPr lang="en-US" sz="1100" b="0">
              <a:solidFill>
                <a:sysClr val="windowText" lastClr="000000"/>
              </a:solidFill>
            </a:rPr>
            <a:t>1.</a:t>
          </a:r>
          <a:r>
            <a:rPr lang="en-US" sz="1100" b="0" baseline="0">
              <a:solidFill>
                <a:sysClr val="windowText" lastClr="000000"/>
              </a:solidFill>
            </a:rPr>
            <a:t> Begin in the "DD Assessment" tab, identify the portfolio company, then select the associated sector.</a:t>
          </a:r>
        </a:p>
        <a:p>
          <a:pPr algn="l"/>
          <a:r>
            <a:rPr lang="en-US" sz="1100" b="0" baseline="0">
              <a:solidFill>
                <a:sysClr val="windowText" lastClr="000000"/>
              </a:solidFill>
            </a:rPr>
            <a:t>2. The model auto-populates the relevant material issues for the identified sector while indicating associated sustainability strategies, practices, and value drivers.</a:t>
          </a:r>
        </a:p>
        <a:p>
          <a:pPr algn="l"/>
          <a:r>
            <a:rPr lang="en-US" sz="1100" b="0" baseline="0">
              <a:solidFill>
                <a:sysClr val="windowText" lastClr="000000"/>
              </a:solidFill>
            </a:rPr>
            <a:t>3. After reviewing the sector's material issues, go to the "DD Guidance" tab for guidance on how to score the target company across six criteria for each material issue.</a:t>
          </a:r>
        </a:p>
        <a:p>
          <a:pPr algn="l"/>
          <a:r>
            <a:rPr lang="en-US" sz="1100" b="0" baseline="0">
              <a:solidFill>
                <a:sysClr val="windowText" lastClr="000000"/>
              </a:solidFill>
            </a:rPr>
            <a:t>4. Research the target company's current performance, commitments, and progress for each material issue. Provide scores of 1-5 across the six criteria for each material issue. There is an option to remove irrelevant issues from further analysis in the "Keep/Remove" column (user selects dropdown and clicks "Keep" or "Remove")</a:t>
          </a:r>
        </a:p>
        <a:p>
          <a:pPr algn="l"/>
          <a:r>
            <a:rPr lang="en-US" sz="1100" b="0" baseline="0">
              <a:solidFill>
                <a:sysClr val="windowText" lastClr="000000"/>
              </a:solidFill>
            </a:rPr>
            <a:t>5. Go to the "Ranking Table" tab to see the material issues sorted in order of best performance to worst performance, decide if any issues are glaring enough to warrant passing on the target or present opportunities for growth and improved valuation multiples.</a:t>
          </a:r>
        </a:p>
        <a:p>
          <a:pPr algn="l"/>
          <a:r>
            <a:rPr lang="en-US" sz="1100" b="0" baseline="0">
              <a:solidFill>
                <a:sysClr val="windowText" lastClr="000000"/>
              </a:solidFill>
            </a:rPr>
            <a:t>6. If preparing to move to Stage 2, user can again select "Remove" for issues they would like to remove from the analysis.</a:t>
          </a:r>
        </a:p>
        <a:p>
          <a:pPr algn="l"/>
          <a:endParaRPr lang="en-US" sz="1100" b="0" baseline="0">
            <a:solidFill>
              <a:sysClr val="windowText" lastClr="000000"/>
            </a:solidFill>
          </a:endParaRPr>
        </a:p>
        <a:p>
          <a:pPr algn="l"/>
          <a:r>
            <a:rPr lang="en-US" sz="1100" b="1" baseline="0">
              <a:solidFill>
                <a:sysClr val="windowText" lastClr="000000"/>
              </a:solidFill>
            </a:rPr>
            <a:t>Model Stage 2 (Early Investment Phase):</a:t>
          </a:r>
        </a:p>
        <a:p>
          <a:pPr algn="l"/>
          <a:r>
            <a:rPr lang="en-US" sz="1100" b="0" baseline="0">
              <a:solidFill>
                <a:sysClr val="windowText" lastClr="000000"/>
              </a:solidFill>
            </a:rPr>
            <a:t>7. In Stage 2, the tool begins with a material issue prioritization scoring methodology. Key criteria include Market Risk, Regulatory Risk, Environmental Risk, Geopolitical Risk, Revenue Growth Potential, Operational Efficiency, Reputation/Multiple Impact, and Investment/Effort Required for Successful Execution.</a:t>
          </a:r>
        </a:p>
        <a:p>
          <a:pPr algn="l"/>
          <a:r>
            <a:rPr lang="en-US" sz="1100" b="0" baseline="0">
              <a:solidFill>
                <a:sysClr val="windowText" lastClr="000000"/>
              </a:solidFill>
            </a:rPr>
            <a:t>8. The tab "Prioritization Guidance" provides guidance on how to score the target company on the key criteria and also includes a list of questions to gather insights.</a:t>
          </a:r>
        </a:p>
        <a:p>
          <a:pPr algn="l"/>
          <a:r>
            <a:rPr lang="en-US" sz="1100" b="0" baseline="0">
              <a:solidFill>
                <a:sysClr val="windowText" lastClr="000000"/>
              </a:solidFill>
            </a:rPr>
            <a:t>9. Once the prioritization analysis is complete, the user has a sense of the most important areas to focus on. User again has the option to remove issues before reviewing the heatmap and scatterplots (Recommended to keep less than 10 issues before moving forward).</a:t>
          </a:r>
        </a:p>
        <a:p>
          <a:pPr algn="l"/>
          <a:r>
            <a:rPr lang="en-US" sz="1100" b="0" baseline="0">
              <a:solidFill>
                <a:sysClr val="windowText" lastClr="000000"/>
              </a:solidFill>
            </a:rPr>
            <a:t>10. The tab "Heatmap" provides a heatmap visualization of the "Issue Prioritization" scores, allowing the user to compare strategies.</a:t>
          </a:r>
        </a:p>
        <a:p>
          <a:pPr algn="l"/>
          <a:r>
            <a:rPr lang="en-US" sz="1100" b="0" baseline="0">
              <a:solidFill>
                <a:sysClr val="windowText" lastClr="000000"/>
              </a:solidFill>
            </a:rPr>
            <a:t>11. The tab "Graphs," provides scatterplot visualizations. Here, the user should note the 3-5 strategies they would like to focus on, likely choosing the high upside + high downside opportunties first.</a:t>
          </a:r>
        </a:p>
        <a:p>
          <a:pPr algn="l"/>
          <a:r>
            <a:rPr lang="en-US" sz="1100" b="0" baseline="0">
              <a:solidFill>
                <a:sysClr val="windowText" lastClr="000000"/>
              </a:solidFill>
            </a:rPr>
            <a:t>12. Go to the tab "Relevant KPIs." CSB provides a database of example sustainability and ROSI KPIs to help the user generate KPIs for their prioritized strategies. User simply selects the strategies they have chosen from the dropdowns provided in a highlighted column. The relevant KPIs auto-populate after user selection.</a:t>
          </a:r>
        </a:p>
        <a:p>
          <a:pPr algn="l"/>
          <a:r>
            <a:rPr lang="en-US" sz="1100" b="0" baseline="0">
              <a:solidFill>
                <a:sysClr val="windowText" lastClr="000000"/>
              </a:solidFill>
            </a:rPr>
            <a:t>13. Finally, the "Output Sheet" tab provides all of the gathered information from all tabs in order to provide a comprehensive view of the material issues/strategies and associated metrics.</a:t>
          </a:r>
        </a:p>
        <a:p>
          <a:pPr algn="l"/>
          <a:endParaRPr lang="en-US" sz="1100" b="0" baseline="0">
            <a:solidFill>
              <a:sysClr val="windowText" lastClr="000000"/>
            </a:solidFill>
          </a:endParaRPr>
        </a:p>
        <a:p>
          <a:pPr algn="l"/>
          <a:r>
            <a:rPr lang="en-US" sz="1100" b="1" baseline="0">
              <a:solidFill>
                <a:sysClr val="windowText" lastClr="000000"/>
              </a:solidFill>
            </a:rPr>
            <a:t>Other Useful Info</a:t>
          </a:r>
          <a:endParaRPr lang="en-US" sz="1100" b="0" baseline="0">
            <a:solidFill>
              <a:sysClr val="windowText" lastClr="000000"/>
            </a:solidFill>
          </a:endParaRPr>
        </a:p>
        <a:p>
          <a:pPr algn="l"/>
          <a:r>
            <a:rPr lang="en-US" sz="1100" b="0" baseline="0">
              <a:solidFill>
                <a:schemeClr val="accent1"/>
              </a:solidFill>
            </a:rPr>
            <a:t>Blue tabs: indicate tabs that require user input</a:t>
          </a:r>
        </a:p>
        <a:p>
          <a:pPr algn="l"/>
          <a:r>
            <a:rPr lang="en-US" sz="1100" b="0" baseline="0">
              <a:solidFill>
                <a:schemeClr val="accent6"/>
              </a:solidFill>
            </a:rPr>
            <a:t>Purple tabs: indicate tabs that provide guidance or visualizations</a:t>
          </a:r>
        </a:p>
        <a:p>
          <a:pPr algn="l"/>
          <a:r>
            <a:rPr lang="en-US" sz="1100" b="0" baseline="0">
              <a:solidFill>
                <a:sysClr val="windowText" lastClr="000000"/>
              </a:solidFill>
            </a:rPr>
            <a:t>Yellow shading in header: indicates user inputs in shaded column</a:t>
          </a:r>
          <a:endParaRPr lang="en-US" sz="1100" b="1" baseline="0">
            <a:solidFill>
              <a:sysClr val="windowText" lastClr="000000"/>
            </a:solidFill>
          </a:endParaRPr>
        </a:p>
      </xdr:txBody>
    </xdr:sp>
    <xdr:clientData/>
  </xdr:twoCellAnchor>
  <xdr:oneCellAnchor>
    <xdr:from>
      <xdr:col>0</xdr:col>
      <xdr:colOff>203200</xdr:colOff>
      <xdr:row>0</xdr:row>
      <xdr:rowOff>0</xdr:rowOff>
    </xdr:from>
    <xdr:ext cx="1714500" cy="936852"/>
    <xdr:pic>
      <xdr:nvPicPr>
        <xdr:cNvPr id="3" name="image2.png" descr="NYU Stern Center for Sustainable Business - Idealist">
          <a:extLst>
            <a:ext uri="{FF2B5EF4-FFF2-40B4-BE49-F238E27FC236}">
              <a16:creationId xmlns:a16="http://schemas.microsoft.com/office/drawing/2014/main" id="{42A8F765-508C-4E6F-B75E-CB3692D3DEE6}"/>
            </a:ext>
          </a:extLst>
        </xdr:cNvPr>
        <xdr:cNvPicPr preferRelativeResize="0">
          <a:picLocks noChangeAspect="1"/>
        </xdr:cNvPicPr>
      </xdr:nvPicPr>
      <xdr:blipFill>
        <a:blip xmlns:r="http://schemas.openxmlformats.org/officeDocument/2006/relationships" r:embed="rId1" cstate="print"/>
        <a:stretch>
          <a:fillRect/>
        </a:stretch>
      </xdr:blipFill>
      <xdr:spPr>
        <a:xfrm>
          <a:off x="203200" y="0"/>
          <a:ext cx="1714500" cy="936852"/>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4</xdr:col>
      <xdr:colOff>4510110</xdr:colOff>
      <xdr:row>34</xdr:row>
      <xdr:rowOff>164354</xdr:rowOff>
    </xdr:from>
    <xdr:to>
      <xdr:col>5</xdr:col>
      <xdr:colOff>199187</xdr:colOff>
      <xdr:row>55</xdr:row>
      <xdr:rowOff>88197</xdr:rowOff>
    </xdr:to>
    <xdr:pic>
      <xdr:nvPicPr>
        <xdr:cNvPr id="14" name="Picture 13">
          <a:extLst>
            <a:ext uri="{FF2B5EF4-FFF2-40B4-BE49-F238E27FC236}">
              <a16:creationId xmlns:a16="http://schemas.microsoft.com/office/drawing/2014/main" id="{74A3C667-CE97-430F-9B00-A2308D00F85A}"/>
            </a:ext>
          </a:extLst>
        </xdr:cNvPr>
        <xdr:cNvPicPr>
          <a:picLocks noChangeAspect="1"/>
        </xdr:cNvPicPr>
      </xdr:nvPicPr>
      <xdr:blipFill>
        <a:blip xmlns:r="http://schemas.openxmlformats.org/officeDocument/2006/relationships" r:embed="rId1"/>
        <a:stretch>
          <a:fillRect/>
        </a:stretch>
      </xdr:blipFill>
      <xdr:spPr>
        <a:xfrm>
          <a:off x="8140816" y="8718178"/>
          <a:ext cx="663368" cy="3839552"/>
        </a:xfrm>
        <a:prstGeom prst="rect">
          <a:avLst/>
        </a:prstGeom>
      </xdr:spPr>
    </xdr:pic>
    <xdr:clientData/>
  </xdr:twoCellAnchor>
  <xdr:twoCellAnchor editAs="oneCell">
    <xdr:from>
      <xdr:col>1</xdr:col>
      <xdr:colOff>71582</xdr:colOff>
      <xdr:row>9</xdr:row>
      <xdr:rowOff>99003</xdr:rowOff>
    </xdr:from>
    <xdr:to>
      <xdr:col>4</xdr:col>
      <xdr:colOff>2030357</xdr:colOff>
      <xdr:row>15</xdr:row>
      <xdr:rowOff>115028</xdr:rowOff>
    </xdr:to>
    <xdr:pic>
      <xdr:nvPicPr>
        <xdr:cNvPr id="15" name="Picture 14">
          <a:extLst>
            <a:ext uri="{FF2B5EF4-FFF2-40B4-BE49-F238E27FC236}">
              <a16:creationId xmlns:a16="http://schemas.microsoft.com/office/drawing/2014/main" id="{F1F44E7A-AAD8-48B4-9545-766BD85D0F8C}"/>
            </a:ext>
          </a:extLst>
        </xdr:cNvPr>
        <xdr:cNvPicPr>
          <a:picLocks noChangeAspect="1"/>
        </xdr:cNvPicPr>
      </xdr:nvPicPr>
      <xdr:blipFill>
        <a:blip xmlns:r="http://schemas.openxmlformats.org/officeDocument/2006/relationships" r:embed="rId2"/>
        <a:stretch>
          <a:fillRect/>
        </a:stretch>
      </xdr:blipFill>
      <xdr:spPr>
        <a:xfrm>
          <a:off x="255732" y="1940503"/>
          <a:ext cx="5397113" cy="1120924"/>
        </a:xfrm>
        <a:prstGeom prst="rect">
          <a:avLst/>
        </a:prstGeom>
      </xdr:spPr>
    </xdr:pic>
    <xdr:clientData/>
  </xdr:twoCellAnchor>
  <xdr:twoCellAnchor editAs="oneCell">
    <xdr:from>
      <xdr:col>4</xdr:col>
      <xdr:colOff>3440496</xdr:colOff>
      <xdr:row>10</xdr:row>
      <xdr:rowOff>154521</xdr:rowOff>
    </xdr:from>
    <xdr:to>
      <xdr:col>5</xdr:col>
      <xdr:colOff>4269982</xdr:colOff>
      <xdr:row>29</xdr:row>
      <xdr:rowOff>1</xdr:rowOff>
    </xdr:to>
    <xdr:pic>
      <xdr:nvPicPr>
        <xdr:cNvPr id="16" name="Picture 15">
          <a:extLst>
            <a:ext uri="{FF2B5EF4-FFF2-40B4-BE49-F238E27FC236}">
              <a16:creationId xmlns:a16="http://schemas.microsoft.com/office/drawing/2014/main" id="{9C10EF62-F42C-4033-8C69-4B6F8335705E}"/>
            </a:ext>
          </a:extLst>
        </xdr:cNvPr>
        <xdr:cNvPicPr>
          <a:picLocks noChangeAspect="1"/>
        </xdr:cNvPicPr>
      </xdr:nvPicPr>
      <xdr:blipFill rotWithShape="1">
        <a:blip xmlns:r="http://schemas.openxmlformats.org/officeDocument/2006/relationships" r:embed="rId3"/>
        <a:srcRect b="14526"/>
        <a:stretch/>
      </xdr:blipFill>
      <xdr:spPr>
        <a:xfrm>
          <a:off x="7071202" y="2380756"/>
          <a:ext cx="5797427" cy="3394009"/>
        </a:xfrm>
        <a:prstGeom prst="rect">
          <a:avLst/>
        </a:prstGeom>
      </xdr:spPr>
    </xdr:pic>
    <xdr:clientData/>
  </xdr:twoCellAnchor>
  <xdr:twoCellAnchor editAs="oneCell">
    <xdr:from>
      <xdr:col>1</xdr:col>
      <xdr:colOff>206627</xdr:colOff>
      <xdr:row>35</xdr:row>
      <xdr:rowOff>52207</xdr:rowOff>
    </xdr:from>
    <xdr:to>
      <xdr:col>4</xdr:col>
      <xdr:colOff>2903140</xdr:colOff>
      <xdr:row>51</xdr:row>
      <xdr:rowOff>47859</xdr:rowOff>
    </xdr:to>
    <xdr:pic>
      <xdr:nvPicPr>
        <xdr:cNvPr id="17" name="Picture 16">
          <a:extLst>
            <a:ext uri="{FF2B5EF4-FFF2-40B4-BE49-F238E27FC236}">
              <a16:creationId xmlns:a16="http://schemas.microsoft.com/office/drawing/2014/main" id="{D66CE151-72DF-46A0-9D57-2DF10B7BDF05}"/>
            </a:ext>
          </a:extLst>
        </xdr:cNvPr>
        <xdr:cNvPicPr>
          <a:picLocks noChangeAspect="1"/>
        </xdr:cNvPicPr>
      </xdr:nvPicPr>
      <xdr:blipFill>
        <a:blip xmlns:r="http://schemas.openxmlformats.org/officeDocument/2006/relationships" r:embed="rId4"/>
        <a:stretch>
          <a:fillRect/>
        </a:stretch>
      </xdr:blipFill>
      <xdr:spPr>
        <a:xfrm>
          <a:off x="393392" y="8792795"/>
          <a:ext cx="6146804" cy="2983887"/>
        </a:xfrm>
        <a:prstGeom prst="rect">
          <a:avLst/>
        </a:prstGeom>
      </xdr:spPr>
    </xdr:pic>
    <xdr:clientData/>
  </xdr:twoCellAnchor>
  <xdr:twoCellAnchor editAs="oneCell">
    <xdr:from>
      <xdr:col>2</xdr:col>
      <xdr:colOff>158146</xdr:colOff>
      <xdr:row>60</xdr:row>
      <xdr:rowOff>118695</xdr:rowOff>
    </xdr:from>
    <xdr:to>
      <xdr:col>4</xdr:col>
      <xdr:colOff>4487012</xdr:colOff>
      <xdr:row>89</xdr:row>
      <xdr:rowOff>144327</xdr:rowOff>
    </xdr:to>
    <xdr:pic>
      <xdr:nvPicPr>
        <xdr:cNvPr id="18" name="Picture 17">
          <a:extLst>
            <a:ext uri="{FF2B5EF4-FFF2-40B4-BE49-F238E27FC236}">
              <a16:creationId xmlns:a16="http://schemas.microsoft.com/office/drawing/2014/main" id="{4D2AF45C-2E9A-4EC7-9733-1C9F10477736}"/>
            </a:ext>
          </a:extLst>
        </xdr:cNvPr>
        <xdr:cNvPicPr>
          <a:picLocks noChangeAspect="1"/>
        </xdr:cNvPicPr>
      </xdr:nvPicPr>
      <xdr:blipFill>
        <a:blip xmlns:r="http://schemas.openxmlformats.org/officeDocument/2006/relationships" r:embed="rId5"/>
        <a:stretch>
          <a:fillRect/>
        </a:stretch>
      </xdr:blipFill>
      <xdr:spPr>
        <a:xfrm>
          <a:off x="561558" y="13894460"/>
          <a:ext cx="7556160" cy="5441809"/>
        </a:xfrm>
        <a:prstGeom prst="rect">
          <a:avLst/>
        </a:prstGeom>
      </xdr:spPr>
    </xdr:pic>
    <xdr:clientData/>
  </xdr:twoCellAnchor>
  <xdr:twoCellAnchor editAs="oneCell">
    <xdr:from>
      <xdr:col>2</xdr:col>
      <xdr:colOff>232789</xdr:colOff>
      <xdr:row>97</xdr:row>
      <xdr:rowOff>3013</xdr:rowOff>
    </xdr:from>
    <xdr:to>
      <xdr:col>4</xdr:col>
      <xdr:colOff>3555130</xdr:colOff>
      <xdr:row>110</xdr:row>
      <xdr:rowOff>92311</xdr:rowOff>
    </xdr:to>
    <xdr:pic>
      <xdr:nvPicPr>
        <xdr:cNvPr id="20" name="Picture 19" descr="Graphical user interface, application, table, Excel&#10;&#10;Description automatically generated">
          <a:extLst>
            <a:ext uri="{FF2B5EF4-FFF2-40B4-BE49-F238E27FC236}">
              <a16:creationId xmlns:a16="http://schemas.microsoft.com/office/drawing/2014/main" id="{59AC2C2A-2B0F-4C6F-BDB8-DA4B12525859}"/>
            </a:ext>
          </a:extLst>
        </xdr:cNvPr>
        <xdr:cNvPicPr>
          <a:picLocks noChangeAspect="1"/>
        </xdr:cNvPicPr>
      </xdr:nvPicPr>
      <xdr:blipFill rotWithShape="1">
        <a:blip xmlns:r="http://schemas.openxmlformats.org/officeDocument/2006/relationships" r:embed="rId6"/>
        <a:srcRect l="2076" t="40032" r="41263" b="22001"/>
        <a:stretch/>
      </xdr:blipFill>
      <xdr:spPr>
        <a:xfrm>
          <a:off x="636201" y="20860895"/>
          <a:ext cx="6549635" cy="2517239"/>
        </a:xfrm>
        <a:prstGeom prst="rect">
          <a:avLst/>
        </a:prstGeom>
        <a:effectLst>
          <a:outerShdw blurRad="50800" dist="38100" dir="2700000" algn="tl" rotWithShape="0">
            <a:prstClr val="black">
              <a:alpha val="40000"/>
            </a:prstClr>
          </a:outerShdw>
        </a:effectLst>
      </xdr:spPr>
    </xdr:pic>
    <xdr:clientData/>
  </xdr:twoCellAnchor>
  <xdr:twoCellAnchor editAs="oneCell">
    <xdr:from>
      <xdr:col>2</xdr:col>
      <xdr:colOff>420116</xdr:colOff>
      <xdr:row>171</xdr:row>
      <xdr:rowOff>139480</xdr:rowOff>
    </xdr:from>
    <xdr:to>
      <xdr:col>5</xdr:col>
      <xdr:colOff>3440552</xdr:colOff>
      <xdr:row>188</xdr:row>
      <xdr:rowOff>39472</xdr:rowOff>
    </xdr:to>
    <xdr:pic>
      <xdr:nvPicPr>
        <xdr:cNvPr id="33" name="Picture 32">
          <a:extLst>
            <a:ext uri="{FF2B5EF4-FFF2-40B4-BE49-F238E27FC236}">
              <a16:creationId xmlns:a16="http://schemas.microsoft.com/office/drawing/2014/main" id="{638A3188-9550-4F16-96C5-28DB96B5F01E}"/>
            </a:ext>
          </a:extLst>
        </xdr:cNvPr>
        <xdr:cNvPicPr>
          <a:picLocks noChangeAspect="1"/>
        </xdr:cNvPicPr>
      </xdr:nvPicPr>
      <xdr:blipFill rotWithShape="1">
        <a:blip xmlns:r="http://schemas.openxmlformats.org/officeDocument/2006/relationships" r:embed="rId7"/>
        <a:srcRect t="2978"/>
        <a:stretch/>
      </xdr:blipFill>
      <xdr:spPr>
        <a:xfrm>
          <a:off x="823528" y="35355833"/>
          <a:ext cx="11209321" cy="3074992"/>
        </a:xfrm>
        <a:prstGeom prst="rect">
          <a:avLst/>
        </a:prstGeom>
      </xdr:spPr>
    </xdr:pic>
    <xdr:clientData/>
  </xdr:twoCellAnchor>
  <xdr:twoCellAnchor editAs="oneCell">
    <xdr:from>
      <xdr:col>2</xdr:col>
      <xdr:colOff>591264</xdr:colOff>
      <xdr:row>195</xdr:row>
      <xdr:rowOff>112194</xdr:rowOff>
    </xdr:from>
    <xdr:to>
      <xdr:col>5</xdr:col>
      <xdr:colOff>2998832</xdr:colOff>
      <xdr:row>205</xdr:row>
      <xdr:rowOff>46673</xdr:rowOff>
    </xdr:to>
    <xdr:pic>
      <xdr:nvPicPr>
        <xdr:cNvPr id="37" name="Picture 36">
          <a:extLst>
            <a:ext uri="{FF2B5EF4-FFF2-40B4-BE49-F238E27FC236}">
              <a16:creationId xmlns:a16="http://schemas.microsoft.com/office/drawing/2014/main" id="{BA684E53-E4F7-4F1E-91B9-3946F675386E}"/>
            </a:ext>
          </a:extLst>
        </xdr:cNvPr>
        <xdr:cNvPicPr>
          <a:picLocks noChangeAspect="1"/>
        </xdr:cNvPicPr>
      </xdr:nvPicPr>
      <xdr:blipFill>
        <a:blip xmlns:r="http://schemas.openxmlformats.org/officeDocument/2006/relationships" r:embed="rId8"/>
        <a:stretch>
          <a:fillRect/>
        </a:stretch>
      </xdr:blipFill>
      <xdr:spPr>
        <a:xfrm>
          <a:off x="994676" y="40176959"/>
          <a:ext cx="10602803" cy="1802126"/>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1316250</xdr:colOff>
      <xdr:row>203</xdr:row>
      <xdr:rowOff>24173</xdr:rowOff>
    </xdr:from>
    <xdr:to>
      <xdr:col>5</xdr:col>
      <xdr:colOff>4212428</xdr:colOff>
      <xdr:row>211</xdr:row>
      <xdr:rowOff>104142</xdr:rowOff>
    </xdr:to>
    <xdr:pic>
      <xdr:nvPicPr>
        <xdr:cNvPr id="36" name="Picture 35">
          <a:extLst>
            <a:ext uri="{FF2B5EF4-FFF2-40B4-BE49-F238E27FC236}">
              <a16:creationId xmlns:a16="http://schemas.microsoft.com/office/drawing/2014/main" id="{B40FD729-1AC1-4D9C-A6A1-DD7E5481DE0F}"/>
            </a:ext>
          </a:extLst>
        </xdr:cNvPr>
        <xdr:cNvPicPr>
          <a:picLocks noChangeAspect="1"/>
        </xdr:cNvPicPr>
      </xdr:nvPicPr>
      <xdr:blipFill>
        <a:blip xmlns:r="http://schemas.openxmlformats.org/officeDocument/2006/relationships" r:embed="rId9"/>
        <a:stretch>
          <a:fillRect/>
        </a:stretch>
      </xdr:blipFill>
      <xdr:spPr>
        <a:xfrm>
          <a:off x="1719662" y="41022761"/>
          <a:ext cx="10000707" cy="1580437"/>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16707</xdr:colOff>
      <xdr:row>209</xdr:row>
      <xdr:rowOff>136340</xdr:rowOff>
    </xdr:from>
    <xdr:to>
      <xdr:col>8</xdr:col>
      <xdr:colOff>149819</xdr:colOff>
      <xdr:row>219</xdr:row>
      <xdr:rowOff>58909</xdr:rowOff>
    </xdr:to>
    <xdr:pic>
      <xdr:nvPicPr>
        <xdr:cNvPr id="38" name="Picture 37">
          <a:extLst>
            <a:ext uri="{FF2B5EF4-FFF2-40B4-BE49-F238E27FC236}">
              <a16:creationId xmlns:a16="http://schemas.microsoft.com/office/drawing/2014/main" id="{4EEED021-2E16-41AC-9974-6A782BCA9865}"/>
            </a:ext>
          </a:extLst>
        </xdr:cNvPr>
        <xdr:cNvPicPr>
          <a:picLocks noChangeAspect="1"/>
        </xdr:cNvPicPr>
      </xdr:nvPicPr>
      <xdr:blipFill>
        <a:blip xmlns:r="http://schemas.openxmlformats.org/officeDocument/2006/relationships" r:embed="rId10"/>
        <a:stretch>
          <a:fillRect/>
        </a:stretch>
      </xdr:blipFill>
      <xdr:spPr>
        <a:xfrm>
          <a:off x="2556707" y="42255516"/>
          <a:ext cx="10875818" cy="1790217"/>
        </a:xfrm>
        <a:prstGeom prst="rect">
          <a:avLst/>
        </a:prstGeom>
      </xdr:spPr>
    </xdr:pic>
    <xdr:clientData/>
  </xdr:twoCellAnchor>
  <xdr:twoCellAnchor>
    <xdr:from>
      <xdr:col>4</xdr:col>
      <xdr:colOff>2024007</xdr:colOff>
      <xdr:row>12</xdr:row>
      <xdr:rowOff>52294</xdr:rowOff>
    </xdr:from>
    <xdr:to>
      <xdr:col>4</xdr:col>
      <xdr:colOff>3429000</xdr:colOff>
      <xdr:row>12</xdr:row>
      <xdr:rowOff>107015</xdr:rowOff>
    </xdr:to>
    <xdr:cxnSp macro="">
      <xdr:nvCxnSpPr>
        <xdr:cNvPr id="76" name="Straight Arrow Connector 75">
          <a:extLst>
            <a:ext uri="{FF2B5EF4-FFF2-40B4-BE49-F238E27FC236}">
              <a16:creationId xmlns:a16="http://schemas.microsoft.com/office/drawing/2014/main" id="{90778F1A-AEFB-4B67-4162-B3244D9F7334}"/>
            </a:ext>
          </a:extLst>
        </xdr:cNvPr>
        <xdr:cNvCxnSpPr>
          <a:stCxn id="15" idx="3"/>
        </xdr:cNvCxnSpPr>
      </xdr:nvCxnSpPr>
      <xdr:spPr>
        <a:xfrm flipV="1">
          <a:off x="5654713" y="2472765"/>
          <a:ext cx="1404993" cy="547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2853762</xdr:colOff>
      <xdr:row>41</xdr:row>
      <xdr:rowOff>44824</xdr:rowOff>
    </xdr:from>
    <xdr:to>
      <xdr:col>4</xdr:col>
      <xdr:colOff>4564527</xdr:colOff>
      <xdr:row>41</xdr:row>
      <xdr:rowOff>171824</xdr:rowOff>
    </xdr:to>
    <xdr:cxnSp macro="">
      <xdr:nvCxnSpPr>
        <xdr:cNvPr id="78" name="Straight Arrow Connector 77">
          <a:extLst>
            <a:ext uri="{FF2B5EF4-FFF2-40B4-BE49-F238E27FC236}">
              <a16:creationId xmlns:a16="http://schemas.microsoft.com/office/drawing/2014/main" id="{3BC56DFA-B28D-E8D5-9E0F-5EBBBFB5A724}"/>
            </a:ext>
          </a:extLst>
        </xdr:cNvPr>
        <xdr:cNvCxnSpPr>
          <a:stCxn id="81" idx="3"/>
        </xdr:cNvCxnSpPr>
      </xdr:nvCxnSpPr>
      <xdr:spPr>
        <a:xfrm>
          <a:off x="6484468" y="9906000"/>
          <a:ext cx="1710765" cy="127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156880</xdr:colOff>
      <xdr:row>39</xdr:row>
      <xdr:rowOff>112059</xdr:rowOff>
    </xdr:from>
    <xdr:to>
      <xdr:col>4</xdr:col>
      <xdr:colOff>2853762</xdr:colOff>
      <xdr:row>42</xdr:row>
      <xdr:rowOff>164353</xdr:rowOff>
    </xdr:to>
    <xdr:sp macro="" textlink="">
      <xdr:nvSpPr>
        <xdr:cNvPr id="81" name="Rectangle 80">
          <a:extLst>
            <a:ext uri="{FF2B5EF4-FFF2-40B4-BE49-F238E27FC236}">
              <a16:creationId xmlns:a16="http://schemas.microsoft.com/office/drawing/2014/main" id="{59572EEA-F7FB-CD04-9E91-A788BF59D1BC}"/>
            </a:ext>
          </a:extLst>
        </xdr:cNvPr>
        <xdr:cNvSpPr/>
      </xdr:nvSpPr>
      <xdr:spPr>
        <a:xfrm>
          <a:off x="3787586" y="9599706"/>
          <a:ext cx="2696882" cy="6125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1688353</xdr:colOff>
      <xdr:row>99</xdr:row>
      <xdr:rowOff>97117</xdr:rowOff>
    </xdr:from>
    <xdr:to>
      <xdr:col>5</xdr:col>
      <xdr:colOff>3342201</xdr:colOff>
      <xdr:row>113</xdr:row>
      <xdr:rowOff>87080</xdr:rowOff>
    </xdr:to>
    <xdr:pic>
      <xdr:nvPicPr>
        <xdr:cNvPr id="2" name="Picture 1">
          <a:extLst>
            <a:ext uri="{FF2B5EF4-FFF2-40B4-BE49-F238E27FC236}">
              <a16:creationId xmlns:a16="http://schemas.microsoft.com/office/drawing/2014/main" id="{490BF389-C7E4-5504-304E-7C1B5791CF2E}"/>
            </a:ext>
          </a:extLst>
        </xdr:cNvPr>
        <xdr:cNvPicPr>
          <a:picLocks noChangeAspect="1"/>
        </xdr:cNvPicPr>
      </xdr:nvPicPr>
      <xdr:blipFill rotWithShape="1">
        <a:blip xmlns:r="http://schemas.openxmlformats.org/officeDocument/2006/relationships" r:embed="rId11"/>
        <a:srcRect/>
        <a:stretch/>
      </xdr:blipFill>
      <xdr:spPr>
        <a:xfrm>
          <a:off x="5319059" y="22112941"/>
          <a:ext cx="6628139" cy="2604668"/>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171823</xdr:colOff>
      <xdr:row>118</xdr:row>
      <xdr:rowOff>156883</xdr:rowOff>
    </xdr:from>
    <xdr:to>
      <xdr:col>5</xdr:col>
      <xdr:colOff>1134409</xdr:colOff>
      <xdr:row>136</xdr:row>
      <xdr:rowOff>85226</xdr:rowOff>
    </xdr:to>
    <xdr:pic>
      <xdr:nvPicPr>
        <xdr:cNvPr id="3" name="Picture 2">
          <a:extLst>
            <a:ext uri="{FF2B5EF4-FFF2-40B4-BE49-F238E27FC236}">
              <a16:creationId xmlns:a16="http://schemas.microsoft.com/office/drawing/2014/main" id="{7DC95AA0-47F9-35D5-A9CC-3B4E7C54EC61}"/>
            </a:ext>
          </a:extLst>
        </xdr:cNvPr>
        <xdr:cNvPicPr>
          <a:picLocks noChangeAspect="1"/>
        </xdr:cNvPicPr>
      </xdr:nvPicPr>
      <xdr:blipFill>
        <a:blip xmlns:r="http://schemas.openxmlformats.org/officeDocument/2006/relationships" r:embed="rId12"/>
        <a:stretch>
          <a:fillRect/>
        </a:stretch>
      </xdr:blipFill>
      <xdr:spPr>
        <a:xfrm>
          <a:off x="1665941" y="25900530"/>
          <a:ext cx="8060765" cy="3290108"/>
        </a:xfrm>
        <a:prstGeom prst="rect">
          <a:avLst/>
        </a:prstGeom>
      </xdr:spPr>
    </xdr:pic>
    <xdr:clientData/>
  </xdr:twoCellAnchor>
  <xdr:twoCellAnchor editAs="oneCell">
    <xdr:from>
      <xdr:col>3</xdr:col>
      <xdr:colOff>239059</xdr:colOff>
      <xdr:row>142</xdr:row>
      <xdr:rowOff>156882</xdr:rowOff>
    </xdr:from>
    <xdr:to>
      <xdr:col>5</xdr:col>
      <xdr:colOff>501651</xdr:colOff>
      <xdr:row>166</xdr:row>
      <xdr:rowOff>84270</xdr:rowOff>
    </xdr:to>
    <xdr:pic>
      <xdr:nvPicPr>
        <xdr:cNvPr id="4" name="Picture 3">
          <a:extLst>
            <a:ext uri="{FF2B5EF4-FFF2-40B4-BE49-F238E27FC236}">
              <a16:creationId xmlns:a16="http://schemas.microsoft.com/office/drawing/2014/main" id="{AABAAB68-4514-1D8B-04FB-324F852CDF49}"/>
            </a:ext>
          </a:extLst>
        </xdr:cNvPr>
        <xdr:cNvPicPr>
          <a:picLocks noChangeAspect="1"/>
        </xdr:cNvPicPr>
      </xdr:nvPicPr>
      <xdr:blipFill>
        <a:blip xmlns:r="http://schemas.openxmlformats.org/officeDocument/2006/relationships" r:embed="rId13"/>
        <a:stretch>
          <a:fillRect/>
        </a:stretch>
      </xdr:blipFill>
      <xdr:spPr>
        <a:xfrm>
          <a:off x="1733177" y="30935706"/>
          <a:ext cx="7373471" cy="44160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601869</xdr:colOff>
      <xdr:row>29</xdr:row>
      <xdr:rowOff>149087</xdr:rowOff>
    </xdr:from>
    <xdr:to>
      <xdr:col>3</xdr:col>
      <xdr:colOff>2204896</xdr:colOff>
      <xdr:row>36</xdr:row>
      <xdr:rowOff>43997</xdr:rowOff>
    </xdr:to>
    <xdr:sp macro="" textlink="">
      <xdr:nvSpPr>
        <xdr:cNvPr id="5" name="Rectangle 4">
          <a:extLst>
            <a:ext uri="{FF2B5EF4-FFF2-40B4-BE49-F238E27FC236}">
              <a16:creationId xmlns:a16="http://schemas.microsoft.com/office/drawing/2014/main" id="{CC34C238-DD0D-889A-1DEC-36FC3E00C5AF}"/>
            </a:ext>
          </a:extLst>
        </xdr:cNvPr>
        <xdr:cNvSpPr/>
      </xdr:nvSpPr>
      <xdr:spPr>
        <a:xfrm>
          <a:off x="966304" y="3975652"/>
          <a:ext cx="4590288" cy="1170432"/>
        </a:xfrm>
        <a:prstGeom prst="rect">
          <a:avLst/>
        </a:prstGeom>
        <a:solidFill>
          <a:srgbClr val="FBCBCE">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b="1"/>
        </a:p>
      </xdr:txBody>
    </xdr:sp>
    <xdr:clientData/>
  </xdr:twoCellAnchor>
  <xdr:twoCellAnchor>
    <xdr:from>
      <xdr:col>3</xdr:col>
      <xdr:colOff>2203170</xdr:colOff>
      <xdr:row>29</xdr:row>
      <xdr:rowOff>149087</xdr:rowOff>
    </xdr:from>
    <xdr:to>
      <xdr:col>6</xdr:col>
      <xdr:colOff>1253434</xdr:colOff>
      <xdr:row>36</xdr:row>
      <xdr:rowOff>43997</xdr:rowOff>
    </xdr:to>
    <xdr:sp macro="" textlink="">
      <xdr:nvSpPr>
        <xdr:cNvPr id="6" name="Rectangle 5">
          <a:extLst>
            <a:ext uri="{FF2B5EF4-FFF2-40B4-BE49-F238E27FC236}">
              <a16:creationId xmlns:a16="http://schemas.microsoft.com/office/drawing/2014/main" id="{A62FBC72-4F3B-54CE-1885-E35E139E42A4}"/>
            </a:ext>
          </a:extLst>
        </xdr:cNvPr>
        <xdr:cNvSpPr/>
      </xdr:nvSpPr>
      <xdr:spPr>
        <a:xfrm>
          <a:off x="5554866" y="3975652"/>
          <a:ext cx="4621698" cy="1170432"/>
        </a:xfrm>
        <a:prstGeom prst="rect">
          <a:avLst/>
        </a:prstGeom>
        <a:solidFill>
          <a:schemeClr val="accent3">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b="1"/>
        </a:p>
      </xdr:txBody>
    </xdr:sp>
    <xdr:clientData/>
  </xdr:twoCellAnchor>
  <xdr:twoCellAnchor>
    <xdr:from>
      <xdr:col>2</xdr:col>
      <xdr:colOff>601869</xdr:colOff>
      <xdr:row>36</xdr:row>
      <xdr:rowOff>43878</xdr:rowOff>
    </xdr:from>
    <xdr:to>
      <xdr:col>3</xdr:col>
      <xdr:colOff>2204896</xdr:colOff>
      <xdr:row>42</xdr:row>
      <xdr:rowOff>93574</xdr:rowOff>
    </xdr:to>
    <xdr:sp macro="" textlink="">
      <xdr:nvSpPr>
        <xdr:cNvPr id="8" name="Rectangle 7">
          <a:extLst>
            <a:ext uri="{FF2B5EF4-FFF2-40B4-BE49-F238E27FC236}">
              <a16:creationId xmlns:a16="http://schemas.microsoft.com/office/drawing/2014/main" id="{0230CC25-EDE1-8B4E-473F-3AEE5B18C52A}"/>
            </a:ext>
          </a:extLst>
        </xdr:cNvPr>
        <xdr:cNvSpPr/>
      </xdr:nvSpPr>
      <xdr:spPr>
        <a:xfrm>
          <a:off x="966304" y="5145965"/>
          <a:ext cx="4590288" cy="1143000"/>
        </a:xfrm>
        <a:prstGeom prst="rect">
          <a:avLst/>
        </a:prstGeom>
        <a:solidFill>
          <a:schemeClr val="bg1">
            <a:lumMod val="95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a:p>
      </xdr:txBody>
    </xdr:sp>
    <xdr:clientData/>
  </xdr:twoCellAnchor>
  <xdr:twoCellAnchor>
    <xdr:from>
      <xdr:col>3</xdr:col>
      <xdr:colOff>2207148</xdr:colOff>
      <xdr:row>36</xdr:row>
      <xdr:rowOff>43878</xdr:rowOff>
    </xdr:from>
    <xdr:to>
      <xdr:col>6</xdr:col>
      <xdr:colOff>1253434</xdr:colOff>
      <xdr:row>42</xdr:row>
      <xdr:rowOff>93574</xdr:rowOff>
    </xdr:to>
    <xdr:sp macro="" textlink="">
      <xdr:nvSpPr>
        <xdr:cNvPr id="7" name="Rectangle 6">
          <a:extLst>
            <a:ext uri="{FF2B5EF4-FFF2-40B4-BE49-F238E27FC236}">
              <a16:creationId xmlns:a16="http://schemas.microsoft.com/office/drawing/2014/main" id="{84F1CBF4-4074-58AE-6EF0-4E9A9D85166F}"/>
            </a:ext>
          </a:extLst>
        </xdr:cNvPr>
        <xdr:cNvSpPr/>
      </xdr:nvSpPr>
      <xdr:spPr>
        <a:xfrm>
          <a:off x="5558844" y="5145965"/>
          <a:ext cx="4617720" cy="1143000"/>
        </a:xfrm>
        <a:prstGeom prst="rect">
          <a:avLst/>
        </a:prstGeom>
        <a:solidFill>
          <a:srgbClr val="92D05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a:p>
      </xdr:txBody>
    </xdr:sp>
    <xdr:clientData/>
  </xdr:twoCellAnchor>
  <xdr:twoCellAnchor>
    <xdr:from>
      <xdr:col>1</xdr:col>
      <xdr:colOff>161924</xdr:colOff>
      <xdr:row>73</xdr:row>
      <xdr:rowOff>160683</xdr:rowOff>
    </xdr:from>
    <xdr:to>
      <xdr:col>7</xdr:col>
      <xdr:colOff>140516</xdr:colOff>
      <xdr:row>98</xdr:row>
      <xdr:rowOff>171450</xdr:rowOff>
    </xdr:to>
    <xdr:graphicFrame macro="">
      <xdr:nvGraphicFramePr>
        <xdr:cNvPr id="3" name="Chart 2">
          <a:extLst>
            <a:ext uri="{FF2B5EF4-FFF2-40B4-BE49-F238E27FC236}">
              <a16:creationId xmlns:a16="http://schemas.microsoft.com/office/drawing/2014/main" id="{1EC485D4-3359-4034-AF0F-23E0F6461C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15875</xdr:colOff>
      <xdr:row>27</xdr:row>
      <xdr:rowOff>74387</xdr:rowOff>
    </xdr:from>
    <xdr:to>
      <xdr:col>7</xdr:col>
      <xdr:colOff>158750</xdr:colOff>
      <xdr:row>45</xdr:row>
      <xdr:rowOff>127000</xdr:rowOff>
    </xdr:to>
    <xdr:graphicFrame macro="">
      <xdr:nvGraphicFramePr>
        <xdr:cNvPr id="4" name="Chart 3">
          <a:extLst>
            <a:ext uri="{FF2B5EF4-FFF2-40B4-BE49-F238E27FC236}">
              <a16:creationId xmlns:a16="http://schemas.microsoft.com/office/drawing/2014/main" id="{E38BB9B5-9495-4495-9834-432174F4E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1657350</xdr:colOff>
      <xdr:row>98</xdr:row>
      <xdr:rowOff>101600</xdr:rowOff>
    </xdr:from>
    <xdr:to>
      <xdr:col>6</xdr:col>
      <xdr:colOff>281940</xdr:colOff>
      <xdr:row>100</xdr:row>
      <xdr:rowOff>88413</xdr:rowOff>
    </xdr:to>
    <xdr:sp macro="" textlink="">
      <xdr:nvSpPr>
        <xdr:cNvPr id="2" name="Arrow: Left-Right 1">
          <a:extLst>
            <a:ext uri="{FF2B5EF4-FFF2-40B4-BE49-F238E27FC236}">
              <a16:creationId xmlns:a16="http://schemas.microsoft.com/office/drawing/2014/main" id="{CCA2A3C0-CB05-8721-C9DE-3A01D4BF8877}"/>
            </a:ext>
          </a:extLst>
        </xdr:cNvPr>
        <xdr:cNvSpPr/>
      </xdr:nvSpPr>
      <xdr:spPr>
        <a:xfrm>
          <a:off x="2025650" y="15570200"/>
          <a:ext cx="7178040" cy="355113"/>
        </a:xfrm>
        <a:prstGeom prst="leftRightArrow">
          <a:avLst/>
        </a:prstGeom>
        <a:gradFill flip="none" rotWithShape="1">
          <a:gsLst>
            <a:gs pos="0">
              <a:srgbClr val="FF0000">
                <a:alpha val="93000"/>
              </a:srgbClr>
            </a:gs>
            <a:gs pos="50000">
              <a:srgbClr val="FFFF00">
                <a:alpha val="93000"/>
              </a:srgbClr>
            </a:gs>
            <a:gs pos="100000">
              <a:srgbClr val="00B050">
                <a:alpha val="93000"/>
              </a:srgbClr>
            </a:gs>
          </a:gsLst>
          <a:lin ang="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90000" rIns="91440" bIns="90000" numCol="1" spcCol="0" rtlCol="0" fromWordArt="0" anchor="ctr" anchorCtr="0" forceAA="0" compatLnSpc="1">
          <a:prstTxWarp prst="textNoShape">
            <a:avLst/>
          </a:prstTxWarp>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r>
            <a:rPr lang="en-US" sz="1000" b="1">
              <a:solidFill>
                <a:schemeClr val="tx1"/>
              </a:solidFill>
            </a:rPr>
            <a:t>Scores 1-5</a:t>
          </a:r>
        </a:p>
      </xdr:txBody>
    </xdr:sp>
    <xdr:clientData/>
  </xdr:twoCellAnchor>
  <xdr:twoCellAnchor>
    <xdr:from>
      <xdr:col>6</xdr:col>
      <xdr:colOff>38653</xdr:colOff>
      <xdr:row>27</xdr:row>
      <xdr:rowOff>82826</xdr:rowOff>
    </xdr:from>
    <xdr:to>
      <xdr:col>7</xdr:col>
      <xdr:colOff>564322</xdr:colOff>
      <xdr:row>31</xdr:row>
      <xdr:rowOff>85476</xdr:rowOff>
    </xdr:to>
    <xdr:grpSp>
      <xdr:nvGrpSpPr>
        <xdr:cNvPr id="9" name="Group 8">
          <a:extLst>
            <a:ext uri="{FF2B5EF4-FFF2-40B4-BE49-F238E27FC236}">
              <a16:creationId xmlns:a16="http://schemas.microsoft.com/office/drawing/2014/main" id="{4F63EDA8-C949-B751-0F2E-3E65091AD8C3}"/>
            </a:ext>
          </a:extLst>
        </xdr:cNvPr>
        <xdr:cNvGrpSpPr/>
      </xdr:nvGrpSpPr>
      <xdr:grpSpPr>
        <a:xfrm>
          <a:off x="8963578" y="4972326"/>
          <a:ext cx="1827419" cy="726550"/>
          <a:chOff x="6644640" y="1508760"/>
          <a:chExt cx="1828800" cy="731520"/>
        </a:xfrm>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310585DB-A0F8-0D45-C8AB-DE965E9833C7}"/>
              </a:ext>
            </a:extLst>
          </xdr:cNvPr>
          <xdr:cNvSpPr/>
        </xdr:nvSpPr>
        <xdr:spPr>
          <a:xfrm>
            <a:off x="7559040" y="1874520"/>
            <a:ext cx="914400" cy="365760"/>
          </a:xfrm>
          <a:prstGeom prst="rect">
            <a:avLst/>
          </a:prstGeom>
          <a:solidFill>
            <a:srgbClr val="DEEED7">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Low Downside, High Upside</a:t>
            </a:r>
          </a:p>
        </xdr:txBody>
      </xdr:sp>
      <xdr:sp macro="" textlink="">
        <xdr:nvSpPr>
          <xdr:cNvPr id="11" name="Rectangle 10">
            <a:extLst>
              <a:ext uri="{FF2B5EF4-FFF2-40B4-BE49-F238E27FC236}">
                <a16:creationId xmlns:a16="http://schemas.microsoft.com/office/drawing/2014/main" id="{2DF68B2F-DD3D-4347-58B6-FDB302E30386}"/>
              </a:ext>
            </a:extLst>
          </xdr:cNvPr>
          <xdr:cNvSpPr/>
        </xdr:nvSpPr>
        <xdr:spPr>
          <a:xfrm>
            <a:off x="7559040" y="1508760"/>
            <a:ext cx="914400" cy="365760"/>
          </a:xfrm>
          <a:prstGeom prst="rect">
            <a:avLst/>
          </a:prstGeom>
          <a:solidFill>
            <a:schemeClr val="accent3">
              <a:lumMod val="20000"/>
              <a:lumOff val="80000"/>
              <a:alpha val="89804"/>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High Downside, High Upside</a:t>
            </a:r>
          </a:p>
        </xdr:txBody>
      </xdr:sp>
      <xdr:sp macro="" textlink="">
        <xdr:nvSpPr>
          <xdr:cNvPr id="12" name="Rectangle 11">
            <a:extLst>
              <a:ext uri="{FF2B5EF4-FFF2-40B4-BE49-F238E27FC236}">
                <a16:creationId xmlns:a16="http://schemas.microsoft.com/office/drawing/2014/main" id="{CBF9C983-E2C2-9095-B752-FBBAA744D5F9}"/>
              </a:ext>
            </a:extLst>
          </xdr:cNvPr>
          <xdr:cNvSpPr/>
        </xdr:nvSpPr>
        <xdr:spPr>
          <a:xfrm>
            <a:off x="6644640" y="1874520"/>
            <a:ext cx="914400" cy="365760"/>
          </a:xfrm>
          <a:prstGeom prst="rect">
            <a:avLst/>
          </a:prstGeom>
          <a:solidFill>
            <a:srgbClr val="F2F2F2">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Low Downside, Low Upside</a:t>
            </a:r>
          </a:p>
        </xdr:txBody>
      </xdr:sp>
      <xdr:sp macro="" textlink="">
        <xdr:nvSpPr>
          <xdr:cNvPr id="13" name="Rectangle 12">
            <a:extLst>
              <a:ext uri="{FF2B5EF4-FFF2-40B4-BE49-F238E27FC236}">
                <a16:creationId xmlns:a16="http://schemas.microsoft.com/office/drawing/2014/main" id="{56911185-C30F-C301-AB74-11452EEF9AFF}"/>
              </a:ext>
            </a:extLst>
          </xdr:cNvPr>
          <xdr:cNvSpPr/>
        </xdr:nvSpPr>
        <xdr:spPr>
          <a:xfrm>
            <a:off x="6644640" y="1508760"/>
            <a:ext cx="914400" cy="365760"/>
          </a:xfrm>
          <a:prstGeom prst="rect">
            <a:avLst/>
          </a:prstGeom>
          <a:solidFill>
            <a:srgbClr val="FBCBCE">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High Downside, Low Upside</a:t>
            </a:r>
          </a:p>
        </xdr:txBody>
      </xdr:sp>
    </xdr:grpSp>
    <xdr:clientData/>
  </xdr:twoCellAnchor>
  <xdr:twoCellAnchor>
    <xdr:from>
      <xdr:col>1</xdr:col>
      <xdr:colOff>161924</xdr:colOff>
      <xdr:row>131</xdr:row>
      <xdr:rowOff>116234</xdr:rowOff>
    </xdr:from>
    <xdr:to>
      <xdr:col>7</xdr:col>
      <xdr:colOff>137341</xdr:colOff>
      <xdr:row>156</xdr:row>
      <xdr:rowOff>120650</xdr:rowOff>
    </xdr:to>
    <xdr:graphicFrame macro="">
      <xdr:nvGraphicFramePr>
        <xdr:cNvPr id="14" name="Chart 13">
          <a:extLst>
            <a:ext uri="{FF2B5EF4-FFF2-40B4-BE49-F238E27FC236}">
              <a16:creationId xmlns:a16="http://schemas.microsoft.com/office/drawing/2014/main" id="{0B40827D-A465-43A9-9628-159ACFB56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1680882</xdr:colOff>
      <xdr:row>156</xdr:row>
      <xdr:rowOff>168088</xdr:rowOff>
    </xdr:from>
    <xdr:to>
      <xdr:col>6</xdr:col>
      <xdr:colOff>302297</xdr:colOff>
      <xdr:row>158</xdr:row>
      <xdr:rowOff>151726</xdr:rowOff>
    </xdr:to>
    <xdr:sp macro="" textlink="">
      <xdr:nvSpPr>
        <xdr:cNvPr id="15" name="Arrow: Left-Right 14">
          <a:extLst>
            <a:ext uri="{FF2B5EF4-FFF2-40B4-BE49-F238E27FC236}">
              <a16:creationId xmlns:a16="http://schemas.microsoft.com/office/drawing/2014/main" id="{02CDE5BC-57F5-428C-804E-4A8376E5C719}"/>
            </a:ext>
          </a:extLst>
        </xdr:cNvPr>
        <xdr:cNvSpPr/>
      </xdr:nvSpPr>
      <xdr:spPr>
        <a:xfrm>
          <a:off x="2039470" y="27443206"/>
          <a:ext cx="7160298" cy="342226"/>
        </a:xfrm>
        <a:prstGeom prst="leftRightArrow">
          <a:avLst/>
        </a:prstGeom>
        <a:gradFill flip="none" rotWithShape="1">
          <a:gsLst>
            <a:gs pos="0">
              <a:srgbClr val="FF0000">
                <a:alpha val="93000"/>
              </a:srgbClr>
            </a:gs>
            <a:gs pos="50000">
              <a:srgbClr val="FFFF00">
                <a:alpha val="93000"/>
              </a:srgbClr>
            </a:gs>
            <a:gs pos="100000">
              <a:srgbClr val="00B050">
                <a:alpha val="93000"/>
              </a:srgbClr>
            </a:gs>
          </a:gsLst>
          <a:lin ang="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90000" rIns="91440" bIns="90000" numCol="1" spcCol="0" rtlCol="0" fromWordArt="0" anchor="ctr" anchorCtr="0" forceAA="0" compatLnSpc="1">
          <a:prstTxWarp prst="textNoShape">
            <a:avLst/>
          </a:prstTxWarp>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r>
            <a:rPr lang="en-US" sz="1000" b="1">
              <a:solidFill>
                <a:schemeClr val="tx1"/>
              </a:solidFill>
            </a:rPr>
            <a:t>Scores 1-5</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0.01112</cdr:x>
      <cdr:y>0.01857</cdr:y>
    </cdr:from>
    <cdr:to>
      <cdr:x>0.01112</cdr:x>
      <cdr:y>0.01857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95117D26-9206-4A1F-9C14-25B7CB075771}"/>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0.00451</cdr:x>
      <cdr:y>0.00889</cdr:y>
    </cdr:from>
    <cdr:to>
      <cdr:x>0.00451</cdr:x>
      <cdr:y>0.00889</cdr:y>
    </cdr:to>
    <cdr:sp macro="" textlink="">
      <cdr:nvSpPr>
        <cdr:cNvPr id="3" name="UpSlideExportSave" hidden="1">
          <a:extLst xmlns:a="http://schemas.openxmlformats.org/drawingml/2006/main">
            <a:ext uri="{FF2B5EF4-FFF2-40B4-BE49-F238E27FC236}">
              <a16:creationId xmlns:a16="http://schemas.microsoft.com/office/drawing/2014/main" id="{05E89181-1C47-798E-A9A3-8740A6994B7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4"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5"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0.01108</cdr:x>
      <cdr:y>0.01825</cdr:y>
    </cdr:from>
    <cdr:to>
      <cdr:x>0.01108</cdr:x>
      <cdr:y>0.01825</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3"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0.01112</cdr:x>
      <cdr:y>0.01857</cdr:y>
    </cdr:from>
    <cdr:to>
      <cdr:x>0.01112</cdr:x>
      <cdr:y>0.01857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95117D26-9206-4A1F-9C14-25B7CB075771}"/>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0.00451</cdr:x>
      <cdr:y>0.00889</cdr:y>
    </cdr:from>
    <cdr:to>
      <cdr:x>0.00451</cdr:x>
      <cdr:y>0.00889</cdr:y>
    </cdr:to>
    <cdr:sp macro="" textlink="">
      <cdr:nvSpPr>
        <cdr:cNvPr id="3" name="UpSlideExportSave" hidden="1">
          <a:extLst xmlns:a="http://schemas.openxmlformats.org/drawingml/2006/main">
            <a:ext uri="{FF2B5EF4-FFF2-40B4-BE49-F238E27FC236}">
              <a16:creationId xmlns:a16="http://schemas.microsoft.com/office/drawing/2014/main" id="{05E89181-1C47-798E-A9A3-8740A6994B7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4"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5"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38100</xdr:colOff>
      <xdr:row>3</xdr:row>
      <xdr:rowOff>120650</xdr:rowOff>
    </xdr:from>
    <xdr:to>
      <xdr:col>9</xdr:col>
      <xdr:colOff>596348</xdr:colOff>
      <xdr:row>32</xdr:row>
      <xdr:rowOff>165100</xdr:rowOff>
    </xdr:to>
    <xdr:sp macro="" textlink="">
      <xdr:nvSpPr>
        <xdr:cNvPr id="2" name="Rectangle 1">
          <a:extLst>
            <a:ext uri="{FF2B5EF4-FFF2-40B4-BE49-F238E27FC236}">
              <a16:creationId xmlns:a16="http://schemas.microsoft.com/office/drawing/2014/main" id="{D80E2FBF-5BFF-4543-9C71-43E8BC93B5AA}"/>
            </a:ext>
          </a:extLst>
        </xdr:cNvPr>
        <xdr:cNvSpPr/>
      </xdr:nvSpPr>
      <xdr:spPr>
        <a:xfrm>
          <a:off x="402535" y="667302"/>
          <a:ext cx="4671943" cy="53287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baseline="0">
              <a:solidFill>
                <a:sysClr val="windowText" lastClr="000000"/>
              </a:solidFill>
            </a:rPr>
            <a:t>How ROSI Works</a:t>
          </a:r>
        </a:p>
        <a:p>
          <a:pPr algn="l"/>
          <a:r>
            <a:rPr lang="en-US" sz="1100" b="0" baseline="0">
              <a:solidFill>
                <a:sysClr val="windowText" lastClr="000000"/>
              </a:solidFill>
            </a:rPr>
            <a:t>CSB ROSI is designed to be a simple yet comprehensive process that identifies material sustainability strategies and the changed practices resulting from those strategies, then quantifies and monetizes the benefits through the lens of the ROSI mediating factors. </a:t>
          </a:r>
        </a:p>
        <a:p>
          <a:pPr algn="l"/>
          <a:br>
            <a:rPr lang="en-US" sz="1100" b="0" baseline="0">
              <a:solidFill>
                <a:sysClr val="windowText" lastClr="000000"/>
              </a:solidFill>
            </a:rPr>
          </a:br>
          <a:r>
            <a:rPr lang="en-US" sz="1100" b="0" baseline="0">
              <a:solidFill>
                <a:sysClr val="windowText" lastClr="000000"/>
              </a:solidFill>
            </a:rPr>
            <a:t> Step 1 - Assess Opportunities and Risks: Identify the material sustainability strategies for the sector and the company, using SASB or GRI as guides. For example, a specific sustainability strategy for an auto manufacturer may be to improve waste management.</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2 - Identify Associated Strategies: For each sustainability strategy, identify the material changes in business practice. For example, a practice to improve waste management for automakers is to recycle paint and solvents.</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3 - Determine Expected Benefits: Determine the potential and realized financial and societal benefits of these practices, through the lens of the mediating factors of financial performance (innovation, operational efficiency, supplier loyalty, etc.). For example, recycling paint and solvents (A) reduces purchase of the product, (B) reduces waste disposal costs, and (C) brings in revenue through selling excess recycled material.</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4 - Quantify Results of Benefits: For example, idenfity the % of manufacturing waste that is recovered and reused.</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5 - Monetize the Benefits: Apply a monetization process to calculate monetary values for the intangible and tangible benefits. For example, weighted average unit cost of recovered materials versus the cost of reused materials and upfront investment, with the net being the return on investment.</a:t>
          </a:r>
        </a:p>
        <a:p>
          <a:pPr algn="l"/>
          <a:endParaRPr lang="en-US" sz="1100" b="0" baseline="0">
            <a:solidFill>
              <a:sysClr val="windowText" lastClr="000000"/>
            </a:solidFill>
          </a:endParaRPr>
        </a:p>
      </xdr:txBody>
    </xdr:sp>
    <xdr:clientData/>
  </xdr:twoCellAnchor>
  <xdr:oneCellAnchor>
    <xdr:from>
      <xdr:col>9</xdr:col>
      <xdr:colOff>520158</xdr:colOff>
      <xdr:row>3</xdr:row>
      <xdr:rowOff>88900</xdr:rowOff>
    </xdr:from>
    <xdr:ext cx="5588542" cy="3379214"/>
    <xdr:pic>
      <xdr:nvPicPr>
        <xdr:cNvPr id="3" name="Picture 2" descr="ROSI graphic">
          <a:extLst>
            <a:ext uri="{FF2B5EF4-FFF2-40B4-BE49-F238E27FC236}">
              <a16:creationId xmlns:a16="http://schemas.microsoft.com/office/drawing/2014/main" id="{99D086C1-9A6D-4985-845B-486171CFDD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0858" y="641350"/>
          <a:ext cx="5588542" cy="33792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ROSI/NYUSternCSB_ROSI_SupplyChains_nomacr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DL/10_Projects/MoF/40_Work/10_Model/MoF_Financial_model_v17-9_MK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rthurdlittle-my.sharepoint.com/ADL/10_Projects/MoF/40_Work/10_Model/MoF_Financial_model_v17-9_MK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Valuation%20Mode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Calavo%20Growers%20CVGW%20U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WIP%20Calavo%20Valu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cense"/>
      <sheetName val="ToC"/>
      <sheetName val="Overview"/>
      <sheetName val="List of benefits"/>
      <sheetName val="Screener prioritized"/>
      <sheetName val="Screener additional"/>
      <sheetName val="Input data"/>
      <sheetName val="Input cost and assumptions"/>
      <sheetName val="1. Stable supply"/>
      <sheetName val="2. Long-term contracts"/>
      <sheetName val="3. Sustainable product"/>
      <sheetName val="4. Brand value"/>
      <sheetName val="5. Corporate risk"/>
      <sheetName val="Net benefits"/>
      <sheetName val="By year"/>
      <sheetName val="Worked examples"/>
      <sheetName val="Framework"/>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7">
          <cell r="C17" t="str">
            <v>One-off</v>
          </cell>
          <cell r="D17" t="str">
            <v>Determines how far benefits look forward for calculating the net present value</v>
          </cell>
          <cell r="E17" t="str">
            <v>Years</v>
          </cell>
          <cell r="F17">
            <v>1</v>
          </cell>
        </row>
        <row r="18">
          <cell r="C18" t="str">
            <v>Short</v>
          </cell>
          <cell r="E18" t="str">
            <v>Years</v>
          </cell>
          <cell r="F18">
            <v>3</v>
          </cell>
        </row>
        <row r="19">
          <cell r="C19" t="str">
            <v>Medium</v>
          </cell>
          <cell r="E19" t="str">
            <v>Years</v>
          </cell>
          <cell r="F19">
            <v>5</v>
          </cell>
        </row>
        <row r="20">
          <cell r="C20" t="str">
            <v>Long</v>
          </cell>
          <cell r="E20" t="str">
            <v>Years</v>
          </cell>
          <cell r="F20">
            <v>10</v>
          </cell>
        </row>
        <row r="23">
          <cell r="C23" t="str">
            <v>High</v>
          </cell>
          <cell r="D23" t="str">
            <v xml:space="preserve">Used in a range of benefits to estimate the probability of a benefit occurring. It provides a directional guideline that also standardizes the meaning of "high" etc. </v>
          </cell>
          <cell r="E23" t="str">
            <v>%</v>
          </cell>
          <cell r="F23">
            <v>0.8</v>
          </cell>
        </row>
        <row r="24">
          <cell r="C24" t="str">
            <v>Medium</v>
          </cell>
          <cell r="E24" t="str">
            <v>%</v>
          </cell>
          <cell r="F24">
            <v>0.5</v>
          </cell>
        </row>
        <row r="25">
          <cell r="C25" t="str">
            <v>Low</v>
          </cell>
          <cell r="E25" t="str">
            <v>%</v>
          </cell>
          <cell r="F25">
            <v>0.2</v>
          </cell>
        </row>
        <row r="26">
          <cell r="C26" t="str">
            <v>Very low</v>
          </cell>
          <cell r="E26" t="str">
            <v>%</v>
          </cell>
          <cell r="F26">
            <v>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Payments"/>
      <sheetName val="LBO Model"/>
      <sheetName val="Example of Valuation"/>
      <sheetName val="To Do"/>
      <sheetName val="ROSI Framework"/>
      <sheetName val="SASB Materiality"/>
      <sheetName val="ESG Considerations Food Ag"/>
      <sheetName val="Risks"/>
      <sheetName val="List of benefits"/>
      <sheetName val="Ag ESG Rsisk"/>
      <sheetName val="A4S Valuation &gt;"/>
      <sheetName val="DCF Example"/>
      <sheetName val="LBO &gt;"/>
      <sheetName val="Assumptions (Given)"/>
      <sheetName val="Model (Created)"/>
    </sheetNames>
    <sheetDataSet>
      <sheetData sheetId="0"/>
      <sheetData sheetId="1">
        <row r="26">
          <cell r="K26">
            <v>3.2000000000000001E-2</v>
          </cell>
        </row>
        <row r="27">
          <cell r="K27">
            <v>7.8E-2</v>
          </cell>
        </row>
        <row r="29">
          <cell r="D29">
            <v>1.6500000000000001E-2</v>
          </cell>
        </row>
        <row r="30">
          <cell r="D30">
            <v>1.5E-3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rivers"/>
      <sheetName val="Model"/>
      <sheetName val="Guidance"/>
      <sheetName val="Summary Page"/>
      <sheetName val="Update Log"/>
    </sheetNames>
    <sheetDataSet>
      <sheetData sheetId="0"/>
      <sheetData sheetId="1"/>
      <sheetData sheetId="2">
        <row r="221">
          <cell r="A221" t="str">
            <v>Net Revenue</v>
          </cell>
          <cell r="B221"/>
          <cell r="C221">
            <v>139.499</v>
          </cell>
          <cell r="D221">
            <v>166.33600000000001</v>
          </cell>
          <cell r="E221">
            <v>194.94300000000001</v>
          </cell>
          <cell r="F221">
            <v>190.673</v>
          </cell>
          <cell r="G221">
            <v>168.16499999999999</v>
          </cell>
          <cell r="H221">
            <v>194.89400000000001</v>
          </cell>
          <cell r="I221">
            <v>218.702</v>
          </cell>
          <cell r="J221">
            <v>200.74900000000002</v>
          </cell>
          <cell r="K221">
            <v>194.791</v>
          </cell>
          <cell r="L221">
            <v>221.589</v>
          </cell>
          <cell r="M221">
            <v>232.45</v>
          </cell>
          <cell r="N221">
            <v>207.99400000000003</v>
          </cell>
          <cell r="O221">
            <v>204.57499999999999</v>
          </cell>
          <cell r="P221">
            <v>220.303</v>
          </cell>
          <cell r="Q221">
            <v>263.14600000000002</v>
          </cell>
          <cell r="R221">
            <v>247.65499999999997</v>
          </cell>
          <cell r="S221">
            <v>226.554</v>
          </cell>
          <cell r="T221">
            <v>270.16199999999998</v>
          </cell>
          <cell r="U221">
            <v>301.64499999999998</v>
          </cell>
          <cell r="V221">
            <v>277.20400000000006</v>
          </cell>
          <cell r="W221">
            <v>247.928</v>
          </cell>
          <cell r="X221">
            <v>264.40499999999997</v>
          </cell>
          <cell r="Y221">
            <v>296.41899999999998</v>
          </cell>
          <cell r="Z221">
            <v>280.00600000000009</v>
          </cell>
          <cell r="AA221">
            <v>258.03199999999998</v>
          </cell>
          <cell r="AB221">
            <v>286.23599999999999</v>
          </cell>
          <cell r="AC221">
            <v>359.33199999999999</v>
          </cell>
          <cell r="AD221">
            <v>292.17700000000002</v>
          </cell>
          <cell r="AE221">
            <v>273.34800000000001</v>
          </cell>
          <cell r="AF221">
            <v>281.166</v>
          </cell>
          <cell r="AG221">
            <v>270.42500000000001</v>
          </cell>
          <cell r="AH221">
            <v>234.43</v>
          </cell>
          <cell r="AI221">
            <v>220.578</v>
          </cell>
          <cell r="AJ221">
            <v>276.82100000000003</v>
          </cell>
          <cell r="AK221">
            <v>285.00799999999998</v>
          </cell>
          <cell r="AL221">
            <v>273.42399999999998</v>
          </cell>
          <cell r="AM221">
            <v>274.09199999999998</v>
          </cell>
          <cell r="AN221">
            <v>331.41800000000001</v>
          </cell>
          <cell r="AO221">
            <v>341.99099999999999</v>
          </cell>
          <cell r="AP221">
            <v>301.47895096000002</v>
          </cell>
          <cell r="AQ221">
            <v>304.44127412199998</v>
          </cell>
          <cell r="AR221">
            <v>358.93515111600004</v>
          </cell>
          <cell r="AS221">
            <v>371.57997727800006</v>
          </cell>
          <cell r="AT221">
            <v>314.77469862457599</v>
          </cell>
          <cell r="AU221"/>
          <cell r="AV221">
            <v>344.76499999999999</v>
          </cell>
          <cell r="AW221">
            <v>398.351</v>
          </cell>
          <cell r="AX221">
            <v>522.529</v>
          </cell>
          <cell r="AY221">
            <v>551.11900000000003</v>
          </cell>
          <cell r="AZ221">
            <v>691.45100000000002</v>
          </cell>
          <cell r="BA221">
            <v>782.51</v>
          </cell>
          <cell r="BB221">
            <v>856.82399999999996</v>
          </cell>
          <cell r="BC221">
            <v>935.67899999999997</v>
          </cell>
          <cell r="BD221">
            <v>1075.5650000000001</v>
          </cell>
          <cell r="BE221">
            <v>1088.758</v>
          </cell>
          <cell r="BF221">
            <v>1195.777</v>
          </cell>
          <cell r="BG221">
            <v>1059.3710000000001</v>
          </cell>
          <cell r="BH221">
            <v>1055.83</v>
          </cell>
          <cell r="BI221">
            <v>1248.97995096</v>
          </cell>
          <cell r="BJ221">
            <v>1349.7311011405759</v>
          </cell>
          <cell r="BK221">
            <v>1412.8753026590239</v>
          </cell>
          <cell r="BL221">
            <v>1476.6995423461217</v>
          </cell>
          <cell r="BM221">
            <v>1543.9628034019793</v>
          </cell>
          <cell r="BN221"/>
        </row>
        <row r="224">
          <cell r="A224" t="str">
            <v>COGS (excl. D&amp;A)</v>
          </cell>
          <cell r="B224"/>
          <cell r="C224">
            <v>124.76900000000001</v>
          </cell>
          <cell r="D224">
            <v>153.17499999999998</v>
          </cell>
          <cell r="E224">
            <v>175.328</v>
          </cell>
          <cell r="F224">
            <v>172.36400000000009</v>
          </cell>
          <cell r="G224">
            <v>152.83500000000001</v>
          </cell>
          <cell r="H224">
            <v>174.31300000000002</v>
          </cell>
          <cell r="I224">
            <v>196.791</v>
          </cell>
          <cell r="J224">
            <v>180.41700000000003</v>
          </cell>
          <cell r="K224">
            <v>175.018</v>
          </cell>
          <cell r="L224">
            <v>196.61700000000002</v>
          </cell>
          <cell r="M224">
            <v>206.16899999999998</v>
          </cell>
          <cell r="N224">
            <v>185.75499999999994</v>
          </cell>
          <cell r="O224">
            <v>181.47399999999999</v>
          </cell>
          <cell r="P224">
            <v>191.31300000000002</v>
          </cell>
          <cell r="Q224">
            <v>228.28100000000001</v>
          </cell>
          <cell r="R224">
            <v>218.26499999999993</v>
          </cell>
          <cell r="S224">
            <v>202.33699999999999</v>
          </cell>
          <cell r="T224">
            <v>231.62699999999998</v>
          </cell>
          <cell r="U224">
            <v>273.77</v>
          </cell>
          <cell r="V224">
            <v>242.59599999999998</v>
          </cell>
          <cell r="W224">
            <v>218.40699999999998</v>
          </cell>
          <cell r="X224">
            <v>229.08600000000001</v>
          </cell>
          <cell r="Y224">
            <v>260.11399999999998</v>
          </cell>
          <cell r="Z224">
            <v>254.49300000000002</v>
          </cell>
          <cell r="AA224">
            <v>223.803</v>
          </cell>
          <cell r="AB224">
            <v>246.02100000000002</v>
          </cell>
          <cell r="AC224">
            <v>320.154</v>
          </cell>
          <cell r="AD224">
            <v>264.08399999999989</v>
          </cell>
          <cell r="AE224">
            <v>253.97300000000001</v>
          </cell>
          <cell r="AF224">
            <v>255.012</v>
          </cell>
          <cell r="AG224">
            <v>235.386</v>
          </cell>
          <cell r="AH224">
            <v>209.00700000000001</v>
          </cell>
          <cell r="AI224">
            <v>198.44499999999999</v>
          </cell>
          <cell r="AJ224">
            <v>250.14400000000001</v>
          </cell>
          <cell r="AK224">
            <v>272.58700000000005</v>
          </cell>
          <cell r="AL224">
            <v>259.65899999999999</v>
          </cell>
          <cell r="AM224">
            <v>256.55199999999996</v>
          </cell>
          <cell r="AN224">
            <v>305.584</v>
          </cell>
          <cell r="AO224">
            <v>319.40999999999997</v>
          </cell>
          <cell r="AP224">
            <v>272.0034913051507</v>
          </cell>
          <cell r="AQ224">
            <v>277.83193355845901</v>
          </cell>
          <cell r="AR224">
            <v>325.60288446836353</v>
          </cell>
          <cell r="AS224">
            <v>332.4797680865758</v>
          </cell>
          <cell r="AT224">
            <v>279.65887152531002</v>
          </cell>
          <cell r="AU224"/>
          <cell r="AV224">
            <v>297.17800000000005</v>
          </cell>
          <cell r="AW224">
            <v>343.45300000000003</v>
          </cell>
          <cell r="AX224">
            <v>475.89400000000001</v>
          </cell>
          <cell r="AY224">
            <v>484.54399999999998</v>
          </cell>
          <cell r="AZ224">
            <v>625.63600000000008</v>
          </cell>
          <cell r="BA224">
            <v>704.35599999999999</v>
          </cell>
          <cell r="BB224">
            <v>763.55899999999997</v>
          </cell>
          <cell r="BC224">
            <v>819.33299999999997</v>
          </cell>
          <cell r="BD224">
            <v>950.32999999999993</v>
          </cell>
          <cell r="BE224">
            <v>962.1</v>
          </cell>
          <cell r="BF224">
            <v>1054.0619999999999</v>
          </cell>
          <cell r="BG224">
            <v>953.38000000000011</v>
          </cell>
          <cell r="BH224">
            <v>980.83399999999995</v>
          </cell>
          <cell r="BI224">
            <v>1153.5494913051507</v>
          </cell>
          <cell r="BJ224">
            <v>1215.5734576387085</v>
          </cell>
          <cell r="BK224">
            <v>1263.3198316542157</v>
          </cell>
          <cell r="BL224">
            <v>1297.3509082959836</v>
          </cell>
          <cell r="BM224">
            <v>1376.0397202293643</v>
          </cell>
          <cell r="BN224"/>
        </row>
        <row r="227">
          <cell r="A227" t="str">
            <v>SG&amp;A (excl. SBC)</v>
          </cell>
          <cell r="B227"/>
          <cell r="C227">
            <v>7.46</v>
          </cell>
          <cell r="D227">
            <v>7.94</v>
          </cell>
          <cell r="E227">
            <v>8.3239999999999998</v>
          </cell>
          <cell r="F227">
            <v>9.3849999999999998</v>
          </cell>
          <cell r="G227">
            <v>8.1989999999999998</v>
          </cell>
          <cell r="H227">
            <v>8.9349999999999987</v>
          </cell>
          <cell r="I227">
            <v>9.5239999999999991</v>
          </cell>
          <cell r="J227">
            <v>9.2199999999999989</v>
          </cell>
          <cell r="K227">
            <v>9.2989999999999995</v>
          </cell>
          <cell r="L227">
            <v>9.4780000000000015</v>
          </cell>
          <cell r="M227">
            <v>9.3179999999999996</v>
          </cell>
          <cell r="N227">
            <v>11.355</v>
          </cell>
          <cell r="O227">
            <v>10.459</v>
          </cell>
          <cell r="P227">
            <v>11.100999999999999</v>
          </cell>
          <cell r="Q227">
            <v>11.729000000000001</v>
          </cell>
          <cell r="R227">
            <v>11.016999999999998</v>
          </cell>
          <cell r="S227">
            <v>11.999000000000001</v>
          </cell>
          <cell r="T227">
            <v>14.595000000000001</v>
          </cell>
          <cell r="U227">
            <v>11.867000000000001</v>
          </cell>
          <cell r="V227">
            <v>13.870000000000001</v>
          </cell>
          <cell r="W227">
            <v>13.684999999999999</v>
          </cell>
          <cell r="X227">
            <v>11.933</v>
          </cell>
          <cell r="Y227">
            <v>12.951000000000001</v>
          </cell>
          <cell r="Z227">
            <v>13.879000000000007</v>
          </cell>
          <cell r="AA227">
            <v>13.31</v>
          </cell>
          <cell r="AB227">
            <v>14.797000000000001</v>
          </cell>
          <cell r="AC227">
            <v>13.411</v>
          </cell>
          <cell r="AD227">
            <v>14.001999999999999</v>
          </cell>
          <cell r="AE227">
            <v>15.366999999999997</v>
          </cell>
          <cell r="AF227">
            <v>12.718</v>
          </cell>
          <cell r="AG227">
            <v>12.571999999999999</v>
          </cell>
          <cell r="AH227">
            <v>12.808</v>
          </cell>
          <cell r="AI227">
            <v>13.266999999999999</v>
          </cell>
          <cell r="AJ227">
            <v>12.326000000000001</v>
          </cell>
          <cell r="AK227">
            <v>11.833</v>
          </cell>
          <cell r="AL227">
            <v>15.173</v>
          </cell>
          <cell r="AM227">
            <v>14.780999999999999</v>
          </cell>
          <cell r="AN227">
            <v>15.793000000000001</v>
          </cell>
          <cell r="AO227">
            <v>15.958</v>
          </cell>
          <cell r="AP227">
            <v>16.5813423028</v>
          </cell>
          <cell r="AQ227">
            <v>16.135387528465998</v>
          </cell>
          <cell r="AR227">
            <v>17.228887253568001</v>
          </cell>
          <cell r="AS227">
            <v>18.578998863900004</v>
          </cell>
          <cell r="AT227">
            <v>17.31260842435168</v>
          </cell>
          <cell r="AU227"/>
          <cell r="AV227">
            <v>22.747</v>
          </cell>
          <cell r="AW227">
            <v>23.116</v>
          </cell>
          <cell r="AX227">
            <v>23.788</v>
          </cell>
          <cell r="AY227">
            <v>32.710999999999999</v>
          </cell>
          <cell r="AZ227">
            <v>33.109000000000002</v>
          </cell>
          <cell r="BA227">
            <v>35.878</v>
          </cell>
          <cell r="BB227">
            <v>39.450000000000003</v>
          </cell>
          <cell r="BC227">
            <v>44.305999999999997</v>
          </cell>
          <cell r="BD227">
            <v>52.331000000000003</v>
          </cell>
          <cell r="BE227">
            <v>52.448</v>
          </cell>
          <cell r="BF227">
            <v>55.519999999999996</v>
          </cell>
          <cell r="BG227">
            <v>53.464999999999996</v>
          </cell>
          <cell r="BH227">
            <v>52.728999999999999</v>
          </cell>
          <cell r="BI227">
            <v>63.113342302799992</v>
          </cell>
          <cell r="BJ227">
            <v>69.255882070285679</v>
          </cell>
          <cell r="BK227">
            <v>70.643765132951202</v>
          </cell>
          <cell r="BL227">
            <v>73.834977117306082</v>
          </cell>
          <cell r="BM227">
            <v>77.198140170098966</v>
          </cell>
          <cell r="BN227"/>
        </row>
        <row r="228">
          <cell r="A228" t="str">
            <v>EBITDA</v>
          </cell>
          <cell r="B228"/>
          <cell r="C228">
            <v>7.2699999999999898</v>
          </cell>
          <cell r="D228">
            <v>5.2210000000000294</v>
          </cell>
          <cell r="E228">
            <v>11.291000000000009</v>
          </cell>
          <cell r="F228">
            <v>8.9239999999999124</v>
          </cell>
          <cell r="G228">
            <v>7.1309999999999842</v>
          </cell>
          <cell r="H228">
            <v>11.64599999999999</v>
          </cell>
          <cell r="I228">
            <v>12.387000000000002</v>
          </cell>
          <cell r="J228">
            <v>11.111999999999995</v>
          </cell>
          <cell r="K228">
            <v>10.473999999999997</v>
          </cell>
          <cell r="L228">
            <v>15.493999999999978</v>
          </cell>
          <cell r="M228">
            <v>16.963000000000008</v>
          </cell>
          <cell r="N228">
            <v>10.884000000000089</v>
          </cell>
          <cell r="O228">
            <v>12.641999999999999</v>
          </cell>
          <cell r="P228">
            <v>17.888999999999982</v>
          </cell>
          <cell r="Q228">
            <v>23.13600000000001</v>
          </cell>
          <cell r="R228">
            <v>18.373000000000047</v>
          </cell>
          <cell r="S228">
            <v>12.218000000000012</v>
          </cell>
          <cell r="T228">
            <v>23.939999999999998</v>
          </cell>
          <cell r="U228">
            <v>16.007999999999999</v>
          </cell>
          <cell r="V228">
            <v>20.738000000000088</v>
          </cell>
          <cell r="W228">
            <v>15.836000000000016</v>
          </cell>
          <cell r="X228">
            <v>23.38599999999996</v>
          </cell>
          <cell r="Y228">
            <v>23.354000000000006</v>
          </cell>
          <cell r="Z228">
            <v>11.634000000000055</v>
          </cell>
          <cell r="AA228">
            <v>20.918999999999983</v>
          </cell>
          <cell r="AB228">
            <v>25.417999999999974</v>
          </cell>
          <cell r="AC228">
            <v>25.766999999999996</v>
          </cell>
          <cell r="AD228">
            <v>14.091000000000133</v>
          </cell>
          <cell r="AE228">
            <v>4.0080000000000027</v>
          </cell>
          <cell r="AF228">
            <v>13.435999999999996</v>
          </cell>
          <cell r="AG228">
            <v>22.467000000000017</v>
          </cell>
          <cell r="AH228">
            <v>12.615000000000002</v>
          </cell>
          <cell r="AI228">
            <v>8.8660000000000103</v>
          </cell>
          <cell r="AJ228">
            <v>14.35100000000002</v>
          </cell>
          <cell r="AK228">
            <v>0.58799999999993524</v>
          </cell>
          <cell r="AL228">
            <v>-1.4080000000000137</v>
          </cell>
          <cell r="AM228">
            <v>2.7590000000000217</v>
          </cell>
          <cell r="AN228">
            <v>10.041000000000002</v>
          </cell>
          <cell r="AO228">
            <v>6.6230000000000171</v>
          </cell>
          <cell r="AP228">
            <v>12.894117352049317</v>
          </cell>
          <cell r="AQ228">
            <v>10.47395303507497</v>
          </cell>
          <cell r="AR228">
            <v>16.103379394068515</v>
          </cell>
          <cell r="AS228">
            <v>20.521210327524251</v>
          </cell>
          <cell r="AT228">
            <v>17.803218674914291</v>
          </cell>
          <cell r="AU228"/>
          <cell r="AV228">
            <v>24.839999999999932</v>
          </cell>
          <cell r="AW228">
            <v>31.781999999999968</v>
          </cell>
          <cell r="AX228">
            <v>22.846999999999991</v>
          </cell>
          <cell r="AY228">
            <v>33.864000000000047</v>
          </cell>
          <cell r="AZ228">
            <v>32.705999999999939</v>
          </cell>
          <cell r="BA228">
            <v>42.275999999999996</v>
          </cell>
          <cell r="BB228">
            <v>53.814999999999984</v>
          </cell>
          <cell r="BC228">
            <v>72.040000000000006</v>
          </cell>
          <cell r="BD228">
            <v>72.904000000000124</v>
          </cell>
          <cell r="BE228">
            <v>74.210000000000008</v>
          </cell>
          <cell r="BF228">
            <v>86.195000000000149</v>
          </cell>
          <cell r="BG228">
            <v>52.525999999999989</v>
          </cell>
          <cell r="BH228">
            <v>22.266999999999982</v>
          </cell>
          <cell r="BI228">
            <v>32.317117352049308</v>
          </cell>
          <cell r="BJ228">
            <v>64.90176143158169</v>
          </cell>
          <cell r="BK228">
            <v>78.911705871856967</v>
          </cell>
          <cell r="BL228">
            <v>105.51365693283203</v>
          </cell>
          <cell r="BM228">
            <v>90.724943002515985</v>
          </cell>
          <cell r="BN228"/>
        </row>
        <row r="232">
          <cell r="A232" t="str">
            <v>D&amp;A</v>
          </cell>
          <cell r="B232"/>
          <cell r="C232">
            <v>1.607</v>
          </cell>
          <cell r="D232">
            <v>1.6860000000000002</v>
          </cell>
          <cell r="E232">
            <v>1.718</v>
          </cell>
          <cell r="F232">
            <v>1.3559999999999999</v>
          </cell>
          <cell r="G232">
            <v>1.6890000000000001</v>
          </cell>
          <cell r="H232">
            <v>1.6890000000000001</v>
          </cell>
          <cell r="I232">
            <v>1.7350000000000003</v>
          </cell>
          <cell r="J232">
            <v>1.8129999999999997</v>
          </cell>
          <cell r="K232">
            <v>1.968</v>
          </cell>
          <cell r="L232">
            <v>1.9969999999999999</v>
          </cell>
          <cell r="M232">
            <v>2.0030000000000001</v>
          </cell>
          <cell r="N232">
            <v>2.0700000000000003</v>
          </cell>
          <cell r="O232">
            <v>2.1030000000000002</v>
          </cell>
          <cell r="P232">
            <v>2.1829999999999994</v>
          </cell>
          <cell r="Q232">
            <v>2.2210000000000001</v>
          </cell>
          <cell r="R232">
            <v>2.3049999999999997</v>
          </cell>
          <cell r="S232">
            <v>2.2930000000000001</v>
          </cell>
          <cell r="T232">
            <v>2.282</v>
          </cell>
          <cell r="U232">
            <v>3.0229999999999997</v>
          </cell>
          <cell r="V232">
            <v>3.0930000000000009</v>
          </cell>
          <cell r="W232">
            <v>3.2109999999999999</v>
          </cell>
          <cell r="X232">
            <v>3.35</v>
          </cell>
          <cell r="Y232">
            <v>3.2349999999999994</v>
          </cell>
          <cell r="Z232">
            <v>3.2460000000000004</v>
          </cell>
          <cell r="AA232">
            <v>3.3919999999999999</v>
          </cell>
          <cell r="AB232">
            <v>3.3779999999999997</v>
          </cell>
          <cell r="AC232">
            <v>3.4030000000000005</v>
          </cell>
          <cell r="AD232">
            <v>3.4599999999999991</v>
          </cell>
          <cell r="AE232">
            <v>3.5670000000000002</v>
          </cell>
          <cell r="AF232">
            <v>4.0789999999999997</v>
          </cell>
          <cell r="AG232">
            <v>4.2039999999999997</v>
          </cell>
          <cell r="AH232">
            <v>4.2430000000000003</v>
          </cell>
          <cell r="AI232">
            <v>4.2940000000000005</v>
          </cell>
          <cell r="AJ232">
            <v>4.077</v>
          </cell>
          <cell r="AK232">
            <v>4.5540000000000003</v>
          </cell>
          <cell r="AL232">
            <v>4.6460000000000008</v>
          </cell>
          <cell r="AM232">
            <v>4.3120000000000003</v>
          </cell>
          <cell r="AN232">
            <v>4.0929999999999991</v>
          </cell>
          <cell r="AO232">
            <v>4.0670000000000002</v>
          </cell>
          <cell r="AP232">
            <v>4.5578035068493143</v>
          </cell>
          <cell r="AQ232">
            <v>4.54816591376093</v>
          </cell>
          <cell r="AR232">
            <v>4.3619144550365547</v>
          </cell>
          <cell r="AS232">
            <v>4.4766980473642173</v>
          </cell>
          <cell r="AT232">
            <v>4.4401568349457152</v>
          </cell>
          <cell r="AU232"/>
          <cell r="AV232">
            <v>3.0539999999999998</v>
          </cell>
          <cell r="AW232">
            <v>3.3679999999999999</v>
          </cell>
          <cell r="AX232">
            <v>4.327</v>
          </cell>
          <cell r="AY232">
            <v>5.9089999999999998</v>
          </cell>
          <cell r="AZ232">
            <v>6.367</v>
          </cell>
          <cell r="BA232">
            <v>6.9260000000000002</v>
          </cell>
          <cell r="BB232">
            <v>8.0380000000000003</v>
          </cell>
          <cell r="BC232">
            <v>8.8119999999999994</v>
          </cell>
          <cell r="BD232">
            <v>10.691000000000001</v>
          </cell>
          <cell r="BE232">
            <v>13.042</v>
          </cell>
          <cell r="BF232">
            <v>13.632999999999999</v>
          </cell>
          <cell r="BG232">
            <v>16.093</v>
          </cell>
          <cell r="BH232">
            <v>17.571000000000002</v>
          </cell>
          <cell r="BI232">
            <v>17.029803506849312</v>
          </cell>
          <cell r="BJ232">
            <v>17.826935251107415</v>
          </cell>
          <cell r="BK232">
            <v>17.476301190196235</v>
          </cell>
          <cell r="BL232">
            <v>17.851398571200029</v>
          </cell>
          <cell r="BM232">
            <v>18.170646237909267</v>
          </cell>
          <cell r="BN232"/>
        </row>
        <row r="233">
          <cell r="A233" t="str">
            <v>SBC</v>
          </cell>
          <cell r="B233"/>
          <cell r="C233">
            <v>0.11600000000000001</v>
          </cell>
          <cell r="D233">
            <v>7.4999999999999997E-2</v>
          </cell>
          <cell r="E233">
            <v>9.6999999999999975E-2</v>
          </cell>
          <cell r="F233">
            <v>8.8000000000000023E-2</v>
          </cell>
          <cell r="G233">
            <v>9.2999999999999999E-2</v>
          </cell>
          <cell r="H233">
            <v>0.21</v>
          </cell>
          <cell r="I233">
            <v>0.21400000000000002</v>
          </cell>
          <cell r="J233">
            <v>0.20999999999999996</v>
          </cell>
          <cell r="K233">
            <v>0.21099999999999999</v>
          </cell>
          <cell r="L233">
            <v>0.50800000000000001</v>
          </cell>
          <cell r="M233">
            <v>1.302</v>
          </cell>
          <cell r="N233">
            <v>8.7000000000000188E-2</v>
          </cell>
          <cell r="O233">
            <v>0.46200000000000002</v>
          </cell>
          <cell r="P233">
            <v>0.55699999999999994</v>
          </cell>
          <cell r="Q233">
            <v>0.55800000000000005</v>
          </cell>
          <cell r="R233">
            <v>0.55699999999999994</v>
          </cell>
          <cell r="S233">
            <v>1.827</v>
          </cell>
          <cell r="T233">
            <v>0.83099999999999996</v>
          </cell>
          <cell r="U233">
            <v>0.83099999999999996</v>
          </cell>
          <cell r="V233">
            <v>0.83100000000000041</v>
          </cell>
          <cell r="W233">
            <v>1.8320000000000001</v>
          </cell>
          <cell r="X233">
            <v>0.94199999999999995</v>
          </cell>
          <cell r="Y233">
            <v>0.94200000000000017</v>
          </cell>
          <cell r="Z233">
            <v>0.91699999999999982</v>
          </cell>
          <cell r="AA233">
            <v>0.96599999999999997</v>
          </cell>
          <cell r="AB233">
            <v>0.8600000000000001</v>
          </cell>
          <cell r="AC233">
            <v>0.8839999999999999</v>
          </cell>
          <cell r="AD233">
            <v>0.88300000000000001</v>
          </cell>
          <cell r="AE233">
            <v>0.93100000000000005</v>
          </cell>
          <cell r="AF233">
            <v>1.786</v>
          </cell>
          <cell r="AG233">
            <v>0.85199999999999987</v>
          </cell>
          <cell r="AH233">
            <v>0.91800000000000015</v>
          </cell>
          <cell r="AI233">
            <v>0.90700000000000003</v>
          </cell>
          <cell r="AJ233">
            <v>1.3569999999999998</v>
          </cell>
          <cell r="AK233">
            <v>0.55400000000000027</v>
          </cell>
          <cell r="AL233">
            <v>1.1320000000000001</v>
          </cell>
          <cell r="AM233">
            <v>0.55600000000000005</v>
          </cell>
          <cell r="AN233">
            <v>0.81200000000000006</v>
          </cell>
          <cell r="AO233">
            <v>0.75500000000000012</v>
          </cell>
          <cell r="AP233">
            <v>1</v>
          </cell>
          <cell r="AQ233">
            <v>1</v>
          </cell>
          <cell r="AR233">
            <v>1</v>
          </cell>
          <cell r="AS233">
            <v>1</v>
          </cell>
          <cell r="AT233">
            <v>1</v>
          </cell>
          <cell r="AU233"/>
          <cell r="AV233">
            <v>4.3999999999999997E-2</v>
          </cell>
          <cell r="AW233">
            <v>5.1999999999999998E-2</v>
          </cell>
          <cell r="AX233">
            <v>0.188</v>
          </cell>
          <cell r="AY233">
            <v>0.41699999999999998</v>
          </cell>
          <cell r="AZ233">
            <v>0.376</v>
          </cell>
          <cell r="BA233">
            <v>0.72699999999999998</v>
          </cell>
          <cell r="BB233">
            <v>2.1080000000000001</v>
          </cell>
          <cell r="BC233">
            <v>2.1339999999999999</v>
          </cell>
          <cell r="BD233">
            <v>4.32</v>
          </cell>
          <cell r="BE233">
            <v>4.633</v>
          </cell>
          <cell r="BF233">
            <v>3.593</v>
          </cell>
          <cell r="BG233">
            <v>4.4870000000000001</v>
          </cell>
          <cell r="BH233">
            <v>3.95</v>
          </cell>
          <cell r="BI233">
            <v>3.1230000000000002</v>
          </cell>
          <cell r="BJ233">
            <v>4</v>
          </cell>
          <cell r="BK233">
            <v>4</v>
          </cell>
          <cell r="BL233">
            <v>4</v>
          </cell>
          <cell r="BM233">
            <v>4</v>
          </cell>
          <cell r="BN233"/>
        </row>
        <row r="236">
          <cell r="A236" t="str">
            <v>Interest expense</v>
          </cell>
          <cell r="B236"/>
          <cell r="C236">
            <v>0.252</v>
          </cell>
          <cell r="D236">
            <v>0.317</v>
          </cell>
          <cell r="E236">
            <v>0.29299999999999998</v>
          </cell>
          <cell r="F236">
            <v>0.23600000000000021</v>
          </cell>
          <cell r="G236">
            <v>0.25600000000000001</v>
          </cell>
          <cell r="H236">
            <v>0.29199999999999998</v>
          </cell>
          <cell r="I236">
            <v>0.22</v>
          </cell>
          <cell r="J236">
            <v>0.21499999999999997</v>
          </cell>
          <cell r="K236">
            <v>0.223</v>
          </cell>
          <cell r="L236">
            <v>0.23599999999999999</v>
          </cell>
          <cell r="M236">
            <v>0.19500000000000001</v>
          </cell>
          <cell r="N236">
            <v>0.17600000000000005</v>
          </cell>
          <cell r="O236">
            <v>0.217</v>
          </cell>
          <cell r="P236">
            <v>0.185</v>
          </cell>
          <cell r="Q236">
            <v>0.21</v>
          </cell>
          <cell r="R236">
            <v>0.14400000000000002</v>
          </cell>
          <cell r="S236">
            <v>0.247</v>
          </cell>
          <cell r="T236">
            <v>0.32300000000000001</v>
          </cell>
          <cell r="U236">
            <v>0.22700000000000001</v>
          </cell>
          <cell r="V236">
            <v>0.22599999999999987</v>
          </cell>
          <cell r="W236">
            <v>0.23100000000000001</v>
          </cell>
          <cell r="X236">
            <v>0.28799999999999998</v>
          </cell>
          <cell r="Y236">
            <v>0.13500000000000001</v>
          </cell>
          <cell r="Z236">
            <v>0.17699999999999994</v>
          </cell>
          <cell r="AA236">
            <v>0.254</v>
          </cell>
          <cell r="AB236">
            <v>0.36499999999999999</v>
          </cell>
          <cell r="AC236">
            <v>0.22800000000000001</v>
          </cell>
          <cell r="AD236">
            <v>0.10099999999999998</v>
          </cell>
          <cell r="AE236">
            <v>0.187</v>
          </cell>
          <cell r="AF236">
            <v>0.34200000000000003</v>
          </cell>
          <cell r="AG236">
            <v>0.20300000000000001</v>
          </cell>
          <cell r="AH236">
            <v>0.14500000000000002</v>
          </cell>
          <cell r="AI236">
            <v>0.17400000000000002</v>
          </cell>
          <cell r="AJ236">
            <v>0.191</v>
          </cell>
          <cell r="AK236">
            <v>0.20799999999999999</v>
          </cell>
          <cell r="AL236">
            <v>0.22500000000000009</v>
          </cell>
          <cell r="AM236">
            <v>0.32700000000000001</v>
          </cell>
          <cell r="AN236">
            <v>0.46</v>
          </cell>
          <cell r="AO236">
            <v>0.48499999999999999</v>
          </cell>
          <cell r="AP236">
            <v>0.31655057534246578</v>
          </cell>
          <cell r="AQ236">
            <v>0.31655057534246578</v>
          </cell>
          <cell r="AR236">
            <v>0.30622827397260277</v>
          </cell>
          <cell r="AS236">
            <v>0.31655057534246578</v>
          </cell>
          <cell r="AT236">
            <v>0.31655057534246578</v>
          </cell>
          <cell r="AU236"/>
          <cell r="AV236">
            <v>1.1080000000000001</v>
          </cell>
          <cell r="AW236">
            <v>0.83399999999999996</v>
          </cell>
          <cell r="AX236">
            <v>1.016</v>
          </cell>
          <cell r="AY236">
            <v>1.1519999999999999</v>
          </cell>
          <cell r="AZ236">
            <v>1.0980000000000001</v>
          </cell>
          <cell r="BA236">
            <v>0.98299999999999998</v>
          </cell>
          <cell r="BB236">
            <v>0.83</v>
          </cell>
          <cell r="BC236">
            <v>0.75600000000000001</v>
          </cell>
          <cell r="BD236">
            <v>1.0229999999999999</v>
          </cell>
          <cell r="BE236">
            <v>0.83099999999999996</v>
          </cell>
          <cell r="BF236">
            <v>0.94799999999999995</v>
          </cell>
          <cell r="BG236">
            <v>0.877</v>
          </cell>
          <cell r="BH236">
            <v>0.79800000000000004</v>
          </cell>
          <cell r="BI236">
            <v>1.5885505753424658</v>
          </cell>
          <cell r="BJ236">
            <v>1.2558800000000001</v>
          </cell>
          <cell r="BK236">
            <v>1.2558800000000001</v>
          </cell>
          <cell r="BL236">
            <v>1.2558800000000001</v>
          </cell>
          <cell r="BM236">
            <v>1.2558800000000001</v>
          </cell>
          <cell r="BN236"/>
        </row>
        <row r="237">
          <cell r="A237" t="str">
            <v>Interest Income</v>
          </cell>
          <cell r="B237"/>
          <cell r="C237">
            <v>0</v>
          </cell>
          <cell r="D237">
            <v>0</v>
          </cell>
          <cell r="E237">
            <v>0</v>
          </cell>
          <cell r="F237">
            <v>-0.255</v>
          </cell>
          <cell r="G237">
            <v>0</v>
          </cell>
          <cell r="H237">
            <v>0</v>
          </cell>
          <cell r="I237">
            <v>0</v>
          </cell>
          <cell r="J237">
            <v>-0.22800000000000001</v>
          </cell>
          <cell r="K237">
            <v>0</v>
          </cell>
          <cell r="L237">
            <v>0</v>
          </cell>
          <cell r="M237">
            <v>0</v>
          </cell>
          <cell r="N237">
            <v>-7.6999999999999999E-2</v>
          </cell>
          <cell r="O237">
            <v>0</v>
          </cell>
          <cell r="P237">
            <v>0</v>
          </cell>
          <cell r="Q237">
            <v>0</v>
          </cell>
          <cell r="R237">
            <v>-0.13200000000000001</v>
          </cell>
          <cell r="S237">
            <v>0</v>
          </cell>
          <cell r="T237">
            <v>0</v>
          </cell>
          <cell r="U237">
            <v>0</v>
          </cell>
          <cell r="V237">
            <v>-2.4E-2</v>
          </cell>
          <cell r="W237">
            <v>0</v>
          </cell>
          <cell r="X237">
            <v>0</v>
          </cell>
          <cell r="Y237">
            <v>0</v>
          </cell>
          <cell r="Z237">
            <v>-0.318</v>
          </cell>
          <cell r="AA237">
            <v>0</v>
          </cell>
          <cell r="AB237">
            <v>0</v>
          </cell>
          <cell r="AC237">
            <v>0</v>
          </cell>
          <cell r="AD237">
            <v>-2.6749999999999998</v>
          </cell>
          <cell r="AE237">
            <v>0</v>
          </cell>
          <cell r="AF237">
            <v>0</v>
          </cell>
          <cell r="AG237">
            <v>0</v>
          </cell>
          <cell r="AH237">
            <v>-1.998</v>
          </cell>
          <cell r="AI237">
            <v>0</v>
          </cell>
          <cell r="AJ237">
            <v>0</v>
          </cell>
          <cell r="AK237">
            <v>0</v>
          </cell>
          <cell r="AL237">
            <v>0</v>
          </cell>
          <cell r="AM237">
            <v>0</v>
          </cell>
          <cell r="AN237">
            <v>0</v>
          </cell>
          <cell r="AO237">
            <v>0</v>
          </cell>
          <cell r="AP237">
            <v>-3.1569863013698627E-3</v>
          </cell>
          <cell r="AQ237">
            <v>-6.0307267237203468E-3</v>
          </cell>
          <cell r="AR237">
            <v>-6.7871453159192782E-3</v>
          </cell>
          <cell r="AS237">
            <v>-1.3001763059341436E-2</v>
          </cell>
          <cell r="AT237">
            <v>-2.2241036918563595E-2</v>
          </cell>
          <cell r="AU237"/>
          <cell r="AV237">
            <v>-0.38100000000000001</v>
          </cell>
          <cell r="AW237">
            <v>-0.27400000000000002</v>
          </cell>
          <cell r="AX237">
            <v>-0.191</v>
          </cell>
          <cell r="AY237">
            <v>-0.22900000000000001</v>
          </cell>
          <cell r="AZ237">
            <v>-0.255</v>
          </cell>
          <cell r="BA237">
            <v>-0.22800000000000001</v>
          </cell>
          <cell r="BB237">
            <v>-7.6999999999999999E-2</v>
          </cell>
          <cell r="BC237">
            <v>-0.13200000000000001</v>
          </cell>
          <cell r="BD237">
            <v>-2.4E-2</v>
          </cell>
          <cell r="BE237">
            <v>-0.318</v>
          </cell>
          <cell r="BF237">
            <v>-2.6749999999999998</v>
          </cell>
          <cell r="BG237">
            <v>-1.998</v>
          </cell>
          <cell r="BH237">
            <v>0</v>
          </cell>
          <cell r="BI237">
            <v>-3.1569863013698627E-3</v>
          </cell>
          <cell r="BJ237">
            <v>-4.8060672017544659E-2</v>
          </cell>
          <cell r="BK237">
            <v>-0.12228376883837426</v>
          </cell>
          <cell r="BL237">
            <v>-0.2489151182279585</v>
          </cell>
          <cell r="BM237">
            <v>-0.47880234895166768</v>
          </cell>
          <cell r="BN237"/>
        </row>
        <row r="238">
          <cell r="A238" t="str">
            <v>Other items</v>
          </cell>
          <cell r="B238"/>
          <cell r="C238">
            <v>-0.13800000000000001</v>
          </cell>
          <cell r="D238">
            <v>-0.23499999999999999</v>
          </cell>
          <cell r="E238">
            <v>-0.20899999999999999</v>
          </cell>
          <cell r="F238">
            <v>0.13399999999999995</v>
          </cell>
          <cell r="G238">
            <v>-0.13500000000000001</v>
          </cell>
          <cell r="H238">
            <v>-0.27</v>
          </cell>
          <cell r="I238">
            <v>-0.12</v>
          </cell>
          <cell r="J238">
            <v>5.2000000000000046E-2</v>
          </cell>
          <cell r="K238">
            <v>-0.11700000000000001</v>
          </cell>
          <cell r="L238">
            <v>-0.309</v>
          </cell>
          <cell r="M238">
            <v>-8.7999999999999995E-2</v>
          </cell>
          <cell r="N238">
            <v>9.7000000000000031E-2</v>
          </cell>
          <cell r="O238">
            <v>-0.24099999999999999</v>
          </cell>
          <cell r="P238">
            <v>-0.27300000000000002</v>
          </cell>
          <cell r="Q238">
            <v>0.115</v>
          </cell>
          <cell r="R238">
            <v>-2.899999999999997E-2</v>
          </cell>
          <cell r="S238">
            <v>6.9000000000000006E-2</v>
          </cell>
          <cell r="T238">
            <v>-3.3000000000000002E-2</v>
          </cell>
          <cell r="U238">
            <v>-0.58799999999999997</v>
          </cell>
          <cell r="V238">
            <v>7.2999999999999954E-2</v>
          </cell>
          <cell r="W238">
            <v>-0.72899999999999998</v>
          </cell>
          <cell r="X238">
            <v>2.5999999999999999E-2</v>
          </cell>
          <cell r="Y238">
            <v>3.2709999999999999</v>
          </cell>
          <cell r="Z238">
            <v>8.7230000000000008</v>
          </cell>
          <cell r="AA238">
            <v>5.7880000000000003</v>
          </cell>
          <cell r="AB238">
            <v>2.25</v>
          </cell>
          <cell r="AC238">
            <v>1.5740000000000003</v>
          </cell>
          <cell r="AD238">
            <v>3.9709999999999996</v>
          </cell>
          <cell r="AE238">
            <v>2.0339999999999998</v>
          </cell>
          <cell r="AF238">
            <v>1.5489999999999999</v>
          </cell>
          <cell r="AG238">
            <v>0.54199999999999993</v>
          </cell>
          <cell r="AH238">
            <v>1.4320000000000004</v>
          </cell>
          <cell r="AI238">
            <v>-4.6000000000000013E-2</v>
          </cell>
          <cell r="AJ238">
            <v>0.72</v>
          </cell>
          <cell r="AK238">
            <v>0.28899999999999998</v>
          </cell>
          <cell r="AL238">
            <v>-0.59499999999999975</v>
          </cell>
          <cell r="AM238">
            <v>-0.124</v>
          </cell>
          <cell r="AN238">
            <v>-0.48799999999999999</v>
          </cell>
          <cell r="AO238">
            <v>-9.000000000000008E-3</v>
          </cell>
          <cell r="AP238">
            <v>0.5</v>
          </cell>
          <cell r="AQ238">
            <v>0.5</v>
          </cell>
          <cell r="AR238">
            <v>0.5</v>
          </cell>
          <cell r="AS238">
            <v>0.5</v>
          </cell>
          <cell r="AT238">
            <v>0.5</v>
          </cell>
          <cell r="AU238"/>
          <cell r="AV238">
            <v>-0.26300000000000001</v>
          </cell>
          <cell r="AW238">
            <v>-0.43</v>
          </cell>
          <cell r="AX238">
            <v>-0.14000000000000001</v>
          </cell>
          <cell r="AY238">
            <v>-0.88700000000000001</v>
          </cell>
          <cell r="AZ238">
            <v>-0.44800000000000001</v>
          </cell>
          <cell r="BA238">
            <v>-0.47299999999999998</v>
          </cell>
          <cell r="BB238">
            <v>-0.41699999999999998</v>
          </cell>
          <cell r="BC238">
            <v>-0.42799999999999999</v>
          </cell>
          <cell r="BD238">
            <v>-0.47899999999999998</v>
          </cell>
          <cell r="BE238">
            <v>11.291</v>
          </cell>
          <cell r="BF238">
            <v>13.583</v>
          </cell>
          <cell r="BG238">
            <v>5.5570000000000004</v>
          </cell>
          <cell r="BH238">
            <v>0.3680000000000001</v>
          </cell>
          <cell r="BI238">
            <v>-0.121</v>
          </cell>
          <cell r="BJ238">
            <v>2</v>
          </cell>
          <cell r="BK238">
            <v>2</v>
          </cell>
          <cell r="BL238">
            <v>2</v>
          </cell>
          <cell r="BM238">
            <v>2</v>
          </cell>
          <cell r="BN238"/>
        </row>
        <row r="239">
          <cell r="A239" t="str">
            <v>One-time item</v>
          </cell>
          <cell r="B239"/>
          <cell r="C239">
            <v>9.3970000000000002</v>
          </cell>
          <cell r="D239">
            <v>2.125</v>
          </cell>
          <cell r="E239">
            <v>3.331</v>
          </cell>
          <cell r="F239">
            <v>18.113999999999997</v>
          </cell>
          <cell r="G239">
            <v>9.218</v>
          </cell>
          <cell r="H239">
            <v>7.0359999999999996</v>
          </cell>
          <cell r="I239">
            <v>10.626999999999999</v>
          </cell>
          <cell r="J239">
            <v>11.591000000000001</v>
          </cell>
          <cell r="K239">
            <v>0</v>
          </cell>
          <cell r="L239">
            <v>0</v>
          </cell>
          <cell r="M239">
            <v>0</v>
          </cell>
          <cell r="N239">
            <v>4.1000000000000002E-2</v>
          </cell>
          <cell r="O239">
            <v>0</v>
          </cell>
          <cell r="P239">
            <v>0</v>
          </cell>
          <cell r="Q239">
            <v>0</v>
          </cell>
          <cell r="R239">
            <v>0.56999999999999995</v>
          </cell>
          <cell r="S239">
            <v>0</v>
          </cell>
          <cell r="T239">
            <v>0</v>
          </cell>
          <cell r="U239">
            <v>0</v>
          </cell>
          <cell r="V239">
            <v>-0.40100000000000002</v>
          </cell>
          <cell r="W239">
            <v>0</v>
          </cell>
          <cell r="X239">
            <v>0</v>
          </cell>
          <cell r="Y239">
            <v>0</v>
          </cell>
          <cell r="Z239">
            <v>0</v>
          </cell>
          <cell r="AA239">
            <v>4.5049999999999999</v>
          </cell>
          <cell r="AB239">
            <v>-3.286</v>
          </cell>
          <cell r="AC239">
            <v>5.0410000000000004</v>
          </cell>
          <cell r="AD239">
            <v>1.3849999999999993</v>
          </cell>
          <cell r="AE239">
            <v>-1.06</v>
          </cell>
          <cell r="AF239">
            <v>10.295</v>
          </cell>
          <cell r="AG239">
            <v>36.919999999999995</v>
          </cell>
          <cell r="AH239">
            <v>-0.51199999999999668</v>
          </cell>
          <cell r="AI239">
            <v>-3.6429999999999998</v>
          </cell>
          <cell r="AJ239">
            <v>-3.5599999999999996</v>
          </cell>
          <cell r="AK239">
            <v>-4.46</v>
          </cell>
          <cell r="AL239">
            <v>12.548</v>
          </cell>
          <cell r="AM239">
            <v>3.008</v>
          </cell>
          <cell r="AN239">
            <v>5.6269999999999998</v>
          </cell>
          <cell r="AO239">
            <v>-0.97600000000000009</v>
          </cell>
          <cell r="AP239">
            <v>-1</v>
          </cell>
          <cell r="AQ239">
            <v>-2</v>
          </cell>
          <cell r="AR239">
            <v>-1</v>
          </cell>
          <cell r="AS239">
            <v>-1</v>
          </cell>
          <cell r="AT239">
            <v>-1</v>
          </cell>
          <cell r="AU239"/>
          <cell r="AV239">
            <v>-0.61</v>
          </cell>
          <cell r="AW239">
            <v>-0.749</v>
          </cell>
          <cell r="AX239">
            <v>-0.55700000000000005</v>
          </cell>
          <cell r="AY239">
            <v>-0.5</v>
          </cell>
          <cell r="AZ239">
            <v>32.966999999999999</v>
          </cell>
          <cell r="BA239">
            <v>38.472000000000001</v>
          </cell>
          <cell r="BB239">
            <v>4.1000000000000002E-2</v>
          </cell>
          <cell r="BC239">
            <v>0.56999999999999995</v>
          </cell>
          <cell r="BD239">
            <v>-0.40100000000000002</v>
          </cell>
          <cell r="BE239">
            <v>0</v>
          </cell>
          <cell r="BF239">
            <v>7.6449999999999996</v>
          </cell>
          <cell r="BG239">
            <v>45.643000000000001</v>
          </cell>
          <cell r="BH239">
            <v>0.75500000000000211</v>
          </cell>
          <cell r="BI239">
            <v>6.6589999999999998</v>
          </cell>
          <cell r="BJ239">
            <v>-5</v>
          </cell>
          <cell r="BK239">
            <v>-5</v>
          </cell>
          <cell r="BL239">
            <v>-5</v>
          </cell>
          <cell r="BM239">
            <v>-5</v>
          </cell>
          <cell r="BN239"/>
        </row>
        <row r="240">
          <cell r="A240" t="str">
            <v>EBT</v>
          </cell>
          <cell r="B240"/>
          <cell r="C240">
            <v>-3.9640000000000111</v>
          </cell>
          <cell r="D240">
            <v>1.2530000000000294</v>
          </cell>
          <cell r="E240">
            <v>6.0610000000000097</v>
          </cell>
          <cell r="F240">
            <v>-10.749000000000084</v>
          </cell>
          <cell r="G240">
            <v>-3.9900000000000162</v>
          </cell>
          <cell r="H240">
            <v>2.6889999999999894</v>
          </cell>
          <cell r="I240">
            <v>-0.28899999999999615</v>
          </cell>
          <cell r="J240">
            <v>-2.5410000000000057</v>
          </cell>
          <cell r="K240">
            <v>8.1889999999999965</v>
          </cell>
          <cell r="L240">
            <v>13.06199999999998</v>
          </cell>
          <cell r="M240">
            <v>13.551000000000009</v>
          </cell>
          <cell r="N240">
            <v>8.490000000000089</v>
          </cell>
          <cell r="O240">
            <v>10.100999999999997</v>
          </cell>
          <cell r="P240">
            <v>15.236999999999982</v>
          </cell>
          <cell r="Q240">
            <v>20.032000000000011</v>
          </cell>
          <cell r="R240">
            <v>14.958000000000048</v>
          </cell>
          <cell r="S240">
            <v>7.7820000000000134</v>
          </cell>
          <cell r="T240">
            <v>20.536999999999999</v>
          </cell>
          <cell r="U240">
            <v>12.515000000000001</v>
          </cell>
          <cell r="V240">
            <v>16.940000000000087</v>
          </cell>
          <cell r="W240">
            <v>11.291000000000016</v>
          </cell>
          <cell r="X240">
            <v>18.779999999999959</v>
          </cell>
          <cell r="Y240">
            <v>15.771000000000008</v>
          </cell>
          <cell r="Z240">
            <v>-1.1109999999999456</v>
          </cell>
          <cell r="AA240">
            <v>6.0139999999999816</v>
          </cell>
          <cell r="AB240">
            <v>21.850999999999974</v>
          </cell>
          <cell r="AC240">
            <v>14.636999999999997</v>
          </cell>
          <cell r="AD240">
            <v>6.9660000000001334</v>
          </cell>
          <cell r="AE240">
            <v>-1.6509999999999971</v>
          </cell>
          <cell r="AF240">
            <v>-4.6150000000000038</v>
          </cell>
          <cell r="AG240">
            <v>-20.253999999999976</v>
          </cell>
          <cell r="AH240">
            <v>8.3869999999999969</v>
          </cell>
          <cell r="AI240">
            <v>7.1800000000000095</v>
          </cell>
          <cell r="AJ240">
            <v>11.56600000000002</v>
          </cell>
          <cell r="AK240">
            <v>-0.55700000000006522</v>
          </cell>
          <cell r="AL240">
            <v>-19.364000000000015</v>
          </cell>
          <cell r="AM240">
            <v>-5.319999999999979</v>
          </cell>
          <cell r="AN240">
            <v>-0.46299999999999741</v>
          </cell>
          <cell r="AO240">
            <v>2.301000000000017</v>
          </cell>
          <cell r="AP240">
            <v>7.5229202561589066</v>
          </cell>
          <cell r="AQ240">
            <v>6.115267272695295</v>
          </cell>
          <cell r="AR240">
            <v>10.942023810375277</v>
          </cell>
          <cell r="AS240">
            <v>15.240963467876911</v>
          </cell>
          <cell r="AT240">
            <v>12.568752301544674</v>
          </cell>
          <cell r="AU240"/>
          <cell r="AV240">
            <v>21.887999999999934</v>
          </cell>
          <cell r="AW240">
            <v>28.980999999999966</v>
          </cell>
          <cell r="AX240">
            <v>18.20399999999999</v>
          </cell>
          <cell r="AY240">
            <v>28.002000000000045</v>
          </cell>
          <cell r="AZ240">
            <v>-7.3990000000000649</v>
          </cell>
          <cell r="BA240">
            <v>-4.1310000000000073</v>
          </cell>
          <cell r="BB240">
            <v>43.29199999999998</v>
          </cell>
          <cell r="BC240">
            <v>60.32800000000001</v>
          </cell>
          <cell r="BD240">
            <v>57.774000000000122</v>
          </cell>
          <cell r="BE240">
            <v>44.731000000000009</v>
          </cell>
          <cell r="BF240">
            <v>49.468000000000153</v>
          </cell>
          <cell r="BG240">
            <v>-18.13300000000001</v>
          </cell>
          <cell r="BH240">
            <v>-1.1750000000000214</v>
          </cell>
          <cell r="BI240">
            <v>4.0409202561589002</v>
          </cell>
          <cell r="BJ240">
            <v>44.867006852491819</v>
          </cell>
          <cell r="BK240">
            <v>59.301808450499102</v>
          </cell>
          <cell r="BL240">
            <v>85.655293479859978</v>
          </cell>
          <cell r="BM240">
            <v>70.777219113558388</v>
          </cell>
          <cell r="BN240"/>
        </row>
        <row r="242">
          <cell r="A242" t="str">
            <v>Current tax</v>
          </cell>
          <cell r="B242"/>
          <cell r="C242">
            <v>1.5459999999999998</v>
          </cell>
          <cell r="D242">
            <v>1.0819999999999999</v>
          </cell>
          <cell r="E242">
            <v>3.1760000000000002</v>
          </cell>
          <cell r="F242">
            <v>1.6020000000000012</v>
          </cell>
          <cell r="G242">
            <v>3.387</v>
          </cell>
          <cell r="H242">
            <v>2.4879999999999995</v>
          </cell>
          <cell r="I242">
            <v>6.6860000000000008</v>
          </cell>
          <cell r="J242">
            <v>-1.4009999999999994</v>
          </cell>
          <cell r="K242">
            <v>2.89</v>
          </cell>
          <cell r="L242">
            <v>4.59</v>
          </cell>
          <cell r="M242">
            <v>4.91</v>
          </cell>
          <cell r="N242">
            <v>0.52</v>
          </cell>
          <cell r="O242">
            <v>3.1270000000000002</v>
          </cell>
          <cell r="P242">
            <v>5.5620000000000003</v>
          </cell>
          <cell r="Q242">
            <v>7.3220000000000001</v>
          </cell>
          <cell r="R242">
            <v>4.2549999999999981</v>
          </cell>
          <cell r="S242">
            <v>2.5609999999999999</v>
          </cell>
          <cell r="T242">
            <v>7.6029999999999998</v>
          </cell>
          <cell r="U242">
            <v>3.7189999999999999</v>
          </cell>
          <cell r="V242">
            <v>3.8420000000000001</v>
          </cell>
          <cell r="W242">
            <v>2.8489999999999993</v>
          </cell>
          <cell r="X242">
            <v>4.7640000000000002</v>
          </cell>
          <cell r="Y242">
            <v>1.3290000000000002</v>
          </cell>
          <cell r="Z242">
            <v>-1.0889999999999995</v>
          </cell>
          <cell r="AA242">
            <v>1.5329999999999999</v>
          </cell>
          <cell r="AB242">
            <v>5.5730000000000004</v>
          </cell>
          <cell r="AC242">
            <v>3.9870000000000001</v>
          </cell>
          <cell r="AD242">
            <v>0.85899999999999965</v>
          </cell>
          <cell r="AE242">
            <v>-0.65</v>
          </cell>
          <cell r="AF242">
            <v>-1.208</v>
          </cell>
          <cell r="AG242">
            <v>2.843</v>
          </cell>
          <cell r="AH242">
            <v>-3.3469999999999995</v>
          </cell>
          <cell r="AI242">
            <v>1.9430000000000001</v>
          </cell>
          <cell r="AJ242">
            <v>2.7719999999999998</v>
          </cell>
          <cell r="AK242">
            <v>12.358000000000001</v>
          </cell>
          <cell r="AL242">
            <v>-3.8000000000000007</v>
          </cell>
          <cell r="AM242">
            <v>-1.1599999999999999</v>
          </cell>
          <cell r="AN242">
            <v>-0.187</v>
          </cell>
          <cell r="AO242">
            <v>0.98399999999999999</v>
          </cell>
          <cell r="AP242">
            <v>1.7302716589165485</v>
          </cell>
          <cell r="AQ242">
            <v>1.4065114727199179</v>
          </cell>
          <cell r="AR242">
            <v>2.5166654763863137</v>
          </cell>
          <cell r="AS242">
            <v>3.5054215976116896</v>
          </cell>
          <cell r="AT242">
            <v>2.8908130293552752</v>
          </cell>
          <cell r="AU242"/>
          <cell r="AV242">
            <v>8.4919999999999991</v>
          </cell>
          <cell r="AW242">
            <v>10.008999999999999</v>
          </cell>
          <cell r="AX242">
            <v>5.3419999999999996</v>
          </cell>
          <cell r="AY242">
            <v>11.872999999999999</v>
          </cell>
          <cell r="AZ242">
            <v>7.4060000000000006</v>
          </cell>
          <cell r="BA242">
            <v>11.16</v>
          </cell>
          <cell r="BB242">
            <v>12.91</v>
          </cell>
          <cell r="BC242">
            <v>20.265999999999998</v>
          </cell>
          <cell r="BD242">
            <v>17.724999999999998</v>
          </cell>
          <cell r="BE242">
            <v>7.8529999999999998</v>
          </cell>
          <cell r="BF242">
            <v>11.952</v>
          </cell>
          <cell r="BG242">
            <v>-2.3619999999999997</v>
          </cell>
          <cell r="BH242">
            <v>13.273</v>
          </cell>
          <cell r="BI242">
            <v>1.3672716589165486</v>
          </cell>
          <cell r="BJ242">
            <v>10.319411576073197</v>
          </cell>
          <cell r="BK242">
            <v>13.639415943614814</v>
          </cell>
          <cell r="BL242">
            <v>19.700717500367823</v>
          </cell>
          <cell r="BM242">
            <v>16.278760396118454</v>
          </cell>
          <cell r="BN242"/>
        </row>
        <row r="243">
          <cell r="A243" t="str">
            <v>Deferred tax</v>
          </cell>
          <cell r="B243"/>
          <cell r="C243">
            <v>-4.0579999999999998</v>
          </cell>
          <cell r="D243">
            <v>-0.30299999999999994</v>
          </cell>
          <cell r="E243">
            <v>0.62299999999999978</v>
          </cell>
          <cell r="F243">
            <v>-8.3830000000000009</v>
          </cell>
          <cell r="G243">
            <v>-5.4630000000000001</v>
          </cell>
          <cell r="H243">
            <v>-1.0549999999999997</v>
          </cell>
          <cell r="I243">
            <v>-8.4660000000000011</v>
          </cell>
          <cell r="J243">
            <v>-9.2000000000000526E-2</v>
          </cell>
          <cell r="K243">
            <v>0</v>
          </cell>
          <cell r="L243">
            <v>0</v>
          </cell>
          <cell r="M243">
            <v>0</v>
          </cell>
          <cell r="N243">
            <v>3.1829999999999998</v>
          </cell>
          <cell r="O243">
            <v>0.59799999999999998</v>
          </cell>
          <cell r="P243">
            <v>-1.0000000000000009E-3</v>
          </cell>
          <cell r="Q243">
            <v>1.0000000000000009E-3</v>
          </cell>
          <cell r="R243">
            <v>1.0049999999999999</v>
          </cell>
          <cell r="S243">
            <v>0</v>
          </cell>
          <cell r="T243">
            <v>0</v>
          </cell>
          <cell r="U243">
            <v>0</v>
          </cell>
          <cell r="V243">
            <v>2.7250000000000001</v>
          </cell>
          <cell r="W243">
            <v>1.4530000000000001</v>
          </cell>
          <cell r="X243">
            <v>0</v>
          </cell>
          <cell r="Y243">
            <v>2.0739999999999998</v>
          </cell>
          <cell r="Z243">
            <v>1.3389999999999995</v>
          </cell>
          <cell r="AA243">
            <v>0</v>
          </cell>
          <cell r="AB243">
            <v>0</v>
          </cell>
          <cell r="AC243">
            <v>0</v>
          </cell>
          <cell r="AD243">
            <v>0.93</v>
          </cell>
          <cell r="AE243">
            <v>0</v>
          </cell>
          <cell r="AF243">
            <v>0</v>
          </cell>
          <cell r="AG243">
            <v>-7.5250000000000004</v>
          </cell>
          <cell r="AH243">
            <v>5.5950000000000006</v>
          </cell>
          <cell r="AI243">
            <v>0</v>
          </cell>
          <cell r="AJ243">
            <v>0</v>
          </cell>
          <cell r="AK243">
            <v>0</v>
          </cell>
          <cell r="AL243">
            <v>-2.5259999999999998</v>
          </cell>
          <cell r="AM243">
            <v>0</v>
          </cell>
          <cell r="AN243">
            <v>0</v>
          </cell>
          <cell r="AO243">
            <v>0</v>
          </cell>
          <cell r="AP243">
            <v>0</v>
          </cell>
          <cell r="AQ243">
            <v>0</v>
          </cell>
          <cell r="AR243">
            <v>0</v>
          </cell>
          <cell r="AS243">
            <v>0</v>
          </cell>
          <cell r="AT243">
            <v>0</v>
          </cell>
          <cell r="AU243"/>
          <cell r="AV243">
            <v>-0.215</v>
          </cell>
          <cell r="AW243">
            <v>1.3320000000000001</v>
          </cell>
          <cell r="AX243">
            <v>1.907</v>
          </cell>
          <cell r="AY243">
            <v>-0.81799999999999995</v>
          </cell>
          <cell r="AZ243">
            <v>-12.121</v>
          </cell>
          <cell r="BA243">
            <v>-15.076000000000001</v>
          </cell>
          <cell r="BB243">
            <v>3.1829999999999998</v>
          </cell>
          <cell r="BC243">
            <v>1.603</v>
          </cell>
          <cell r="BD243">
            <v>2.7250000000000001</v>
          </cell>
          <cell r="BE243">
            <v>4.8659999999999997</v>
          </cell>
          <cell r="BF243">
            <v>0.93</v>
          </cell>
          <cell r="BG243">
            <v>-1.9300000000000002</v>
          </cell>
          <cell r="BH243">
            <v>-2.5259999999999998</v>
          </cell>
          <cell r="BI243">
            <v>0</v>
          </cell>
          <cell r="BJ243">
            <v>0</v>
          </cell>
          <cell r="BK243">
            <v>0</v>
          </cell>
          <cell r="BL243">
            <v>0</v>
          </cell>
          <cell r="BM243">
            <v>0</v>
          </cell>
          <cell r="BN243"/>
        </row>
        <row r="244">
          <cell r="A244" t="str">
            <v>Net Income from Continued Operation</v>
          </cell>
          <cell r="B244"/>
          <cell r="C244">
            <v>-1.4520000000000111</v>
          </cell>
          <cell r="D244">
            <v>0.47400000000002951</v>
          </cell>
          <cell r="E244">
            <v>2.2620000000000098</v>
          </cell>
          <cell r="F244">
            <v>-3.9680000000000843</v>
          </cell>
          <cell r="G244">
            <v>-1.9140000000000161</v>
          </cell>
          <cell r="H244">
            <v>1.2559999999999896</v>
          </cell>
          <cell r="I244">
            <v>1.4910000000000041</v>
          </cell>
          <cell r="J244">
            <v>-1.0480000000000058</v>
          </cell>
          <cell r="K244">
            <v>5.2989999999999959</v>
          </cell>
          <cell r="L244">
            <v>8.47199999999998</v>
          </cell>
          <cell r="M244">
            <v>8.6410000000000089</v>
          </cell>
          <cell r="N244">
            <v>4.7870000000000896</v>
          </cell>
          <cell r="O244">
            <v>6.3759999999999977</v>
          </cell>
          <cell r="P244">
            <v>9.6759999999999824</v>
          </cell>
          <cell r="Q244">
            <v>12.70900000000001</v>
          </cell>
          <cell r="R244">
            <v>9.6980000000000501</v>
          </cell>
          <cell r="S244">
            <v>5.2210000000000134</v>
          </cell>
          <cell r="T244">
            <v>12.933999999999999</v>
          </cell>
          <cell r="U244">
            <v>8.7960000000000012</v>
          </cell>
          <cell r="V244">
            <v>10.373000000000086</v>
          </cell>
          <cell r="W244">
            <v>6.9890000000000168</v>
          </cell>
          <cell r="X244">
            <v>14.015999999999959</v>
          </cell>
          <cell r="Y244">
            <v>12.368000000000007</v>
          </cell>
          <cell r="Z244">
            <v>-1.3609999999999456</v>
          </cell>
          <cell r="AA244">
            <v>4.4809999999999821</v>
          </cell>
          <cell r="AB244">
            <v>16.277999999999974</v>
          </cell>
          <cell r="AC244">
            <v>10.649999999999997</v>
          </cell>
          <cell r="AD244">
            <v>5.1770000000001337</v>
          </cell>
          <cell r="AE244">
            <v>-1.0009999999999972</v>
          </cell>
          <cell r="AF244">
            <v>-3.4070000000000036</v>
          </cell>
          <cell r="AG244">
            <v>-15.571999999999976</v>
          </cell>
          <cell r="AH244">
            <v>6.1389999999999958</v>
          </cell>
          <cell r="AI244">
            <v>5.237000000000009</v>
          </cell>
          <cell r="AJ244">
            <v>8.79400000000002</v>
          </cell>
          <cell r="AK244">
            <v>-12.915000000000067</v>
          </cell>
          <cell r="AL244">
            <v>-13.038000000000014</v>
          </cell>
          <cell r="AM244">
            <v>-4.1599999999999788</v>
          </cell>
          <cell r="AN244">
            <v>-0.27599999999999741</v>
          </cell>
          <cell r="AO244">
            <v>1.317000000000017</v>
          </cell>
          <cell r="AP244">
            <v>5.7926485972423585</v>
          </cell>
          <cell r="AQ244">
            <v>4.7087557999753766</v>
          </cell>
          <cell r="AR244">
            <v>8.4253583339889637</v>
          </cell>
          <cell r="AS244">
            <v>11.735541870265221</v>
          </cell>
          <cell r="AT244">
            <v>9.6779392721893984</v>
          </cell>
          <cell r="AU244"/>
          <cell r="AV244">
            <v>13.610999999999935</v>
          </cell>
          <cell r="AW244">
            <v>17.639999999999965</v>
          </cell>
          <cell r="AX244">
            <v>10.954999999999991</v>
          </cell>
          <cell r="AY244">
            <v>16.947000000000045</v>
          </cell>
          <cell r="AZ244">
            <v>-2.684000000000065</v>
          </cell>
          <cell r="BA244">
            <v>-0.21500000000000696</v>
          </cell>
          <cell r="BB244">
            <v>27.19899999999998</v>
          </cell>
          <cell r="BC244">
            <v>38.45900000000001</v>
          </cell>
          <cell r="BD244">
            <v>37.324000000000126</v>
          </cell>
          <cell r="BE244">
            <v>32.012000000000008</v>
          </cell>
          <cell r="BF244">
            <v>36.586000000000155</v>
          </cell>
          <cell r="BG244">
            <v>-13.84100000000001</v>
          </cell>
          <cell r="BH244">
            <v>-11.922000000000022</v>
          </cell>
          <cell r="BI244">
            <v>2.6736485972423516</v>
          </cell>
          <cell r="BJ244">
            <v>34.547595276418619</v>
          </cell>
          <cell r="BK244">
            <v>45.662392506884288</v>
          </cell>
          <cell r="BL244">
            <v>65.954575979492148</v>
          </cell>
          <cell r="BM244">
            <v>54.498458717439931</v>
          </cell>
          <cell r="BN244"/>
        </row>
        <row r="245">
          <cell r="A245" t="str">
            <v>Discontinued Operations</v>
          </cell>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v>0</v>
          </cell>
          <cell r="BJ245">
            <v>0</v>
          </cell>
          <cell r="BK245"/>
          <cell r="BL245"/>
          <cell r="BM245"/>
          <cell r="BN245"/>
        </row>
        <row r="246">
          <cell r="A246" t="str">
            <v>Net Income to NCI</v>
          </cell>
          <cell r="B246"/>
          <cell r="C246">
            <v>-4.2000000000000003E-2</v>
          </cell>
          <cell r="D246">
            <v>-3.5000000000000003E-2</v>
          </cell>
          <cell r="E246">
            <v>-0.41</v>
          </cell>
          <cell r="F246">
            <v>-0.40200000000000002</v>
          </cell>
          <cell r="G246">
            <v>-0.14799999999999999</v>
          </cell>
          <cell r="H246">
            <v>-0.29799999999999999</v>
          </cell>
          <cell r="I246">
            <v>-0.06</v>
          </cell>
          <cell r="J246">
            <v>0.19400000000000001</v>
          </cell>
          <cell r="K246">
            <v>0</v>
          </cell>
          <cell r="L246">
            <v>0</v>
          </cell>
          <cell r="M246">
            <v>0</v>
          </cell>
          <cell r="N246">
            <v>0</v>
          </cell>
          <cell r="O246">
            <v>2.7E-2</v>
          </cell>
          <cell r="P246">
            <v>-1.2999999999999999E-2</v>
          </cell>
          <cell r="Q246">
            <v>-3.5999999999999997E-2</v>
          </cell>
          <cell r="R246">
            <v>0.45900000000000002</v>
          </cell>
          <cell r="S246">
            <v>-2.8000000000000001E-2</v>
          </cell>
          <cell r="T246">
            <v>-1.0999999999999999E-2</v>
          </cell>
          <cell r="U246">
            <v>-1.4E-2</v>
          </cell>
          <cell r="V246">
            <v>0.107</v>
          </cell>
          <cell r="W246">
            <v>-0.15</v>
          </cell>
          <cell r="X246">
            <v>-0.106</v>
          </cell>
          <cell r="Y246">
            <v>1.7999999999999999E-2</v>
          </cell>
          <cell r="Z246">
            <v>-3.1E-2</v>
          </cell>
          <cell r="AA246">
            <v>-6.0000000000000001E-3</v>
          </cell>
          <cell r="AB246">
            <v>-6.7000000000000004E-2</v>
          </cell>
          <cell r="AC246">
            <v>4.7E-2</v>
          </cell>
          <cell r="AD246">
            <v>-3.3999999999999989E-2</v>
          </cell>
          <cell r="AE246">
            <v>-6.3E-2</v>
          </cell>
          <cell r="AF246">
            <v>-0.129</v>
          </cell>
          <cell r="AG246">
            <v>6.4000000000000001E-2</v>
          </cell>
          <cell r="AH246">
            <v>-8.7999999999999995E-2</v>
          </cell>
          <cell r="AI246">
            <v>-0.04</v>
          </cell>
          <cell r="AJ246">
            <v>-4.7E-2</v>
          </cell>
          <cell r="AK246">
            <v>6.6000000000000003E-2</v>
          </cell>
          <cell r="AL246">
            <v>-8.3000000000000004E-2</v>
          </cell>
          <cell r="AM246">
            <v>-0.11700000000000001</v>
          </cell>
          <cell r="AN246">
            <v>-8.5000000000000006E-2</v>
          </cell>
          <cell r="AO246">
            <v>1.7000000000000001E-2</v>
          </cell>
          <cell r="AP246">
            <v>0</v>
          </cell>
          <cell r="AQ246">
            <v>0</v>
          </cell>
          <cell r="AR246">
            <v>0</v>
          </cell>
          <cell r="AS246">
            <v>0</v>
          </cell>
          <cell r="AT246">
            <v>0</v>
          </cell>
          <cell r="AU246"/>
          <cell r="AV246">
            <v>0</v>
          </cell>
          <cell r="AW246">
            <v>-0.124</v>
          </cell>
          <cell r="AX246">
            <v>-0.113</v>
          </cell>
          <cell r="AY246">
            <v>-0.105</v>
          </cell>
          <cell r="AZ246">
            <v>-0.88900000000000001</v>
          </cell>
          <cell r="BA246">
            <v>-0.312</v>
          </cell>
          <cell r="BB246">
            <v>0</v>
          </cell>
          <cell r="BC246">
            <v>0.437</v>
          </cell>
          <cell r="BD246">
            <v>5.3999999999999999E-2</v>
          </cell>
          <cell r="BE246">
            <v>-0.26900000000000002</v>
          </cell>
          <cell r="BF246">
            <v>-0.06</v>
          </cell>
          <cell r="BG246">
            <v>-0.216</v>
          </cell>
          <cell r="BH246">
            <v>-0.104</v>
          </cell>
          <cell r="BI246">
            <v>-0.185</v>
          </cell>
          <cell r="BJ246">
            <v>0</v>
          </cell>
          <cell r="BK246">
            <v>0</v>
          </cell>
          <cell r="BL246">
            <v>0</v>
          </cell>
          <cell r="BM246">
            <v>0</v>
          </cell>
          <cell r="BN246"/>
        </row>
        <row r="247">
          <cell r="A247" t="str">
            <v>Preferred stock dividends</v>
          </cell>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v>0</v>
          </cell>
          <cell r="BJ247">
            <v>0</v>
          </cell>
          <cell r="BK247"/>
          <cell r="BL247"/>
          <cell r="BM247"/>
          <cell r="BN247"/>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Valuation"/>
      <sheetName val="DCF vF"/>
      <sheetName val="DCF v1"/>
      <sheetName val="DCF v2"/>
      <sheetName val="Cash Flows"/>
      <sheetName val="Balance Sheet"/>
      <sheetName val="Income Statement"/>
      <sheetName val="Stockholder Equity"/>
      <sheetName val="Enterprise Value vs Market Cap"/>
      <sheetName val="Sheet1"/>
    </sheetNames>
    <sheetDataSet>
      <sheetData sheetId="0" refreshError="1"/>
      <sheetData sheetId="1" refreshError="1"/>
      <sheetData sheetId="2"/>
      <sheetData sheetId="3">
        <row r="10">
          <cell r="B10" t="str">
            <v>Gross Margin</v>
          </cell>
        </row>
      </sheetData>
      <sheetData sheetId="4">
        <row r="5">
          <cell r="B5" t="str">
            <v>GAAP Financials</v>
          </cell>
        </row>
      </sheetData>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hyperlink" Target="https://www.stern.nyu.edu/experience-stern/about/departments-centers-initiatives/centers-of-research/center-sustainable-business/research/return-sustainability-investment-rosi/rosi-resources-and-too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kraftheinzcompany.com/pdf/KHC_CSR_2017_Full.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203C-6AD4-4B45-BF10-C1EECA4A7BA5}">
  <sheetPr>
    <tabColor theme="9" tint="0.39997558519241921"/>
  </sheetPr>
  <dimension ref="A1:Y233"/>
  <sheetViews>
    <sheetView showGridLines="0" tabSelected="1" zoomScale="70" zoomScaleNormal="70" workbookViewId="0"/>
  </sheetViews>
  <sheetFormatPr defaultColWidth="0" defaultRowHeight="21.75" customHeight="1" zeroHeight="1" x14ac:dyDescent="0.35"/>
  <cols>
    <col min="1" max="5" width="2.36328125" style="104" customWidth="1"/>
    <col min="6" max="6" width="16.1796875" style="104" bestFit="1" customWidth="1"/>
    <col min="7" max="14" width="11.6328125" style="104" customWidth="1"/>
    <col min="15" max="20" width="8.6328125" style="104" customWidth="1"/>
    <col min="21" max="25" width="2.6328125" style="104" customWidth="1"/>
    <col min="26" max="16384" width="12.6328125" style="104" hidden="1"/>
  </cols>
  <sheetData>
    <row r="1" spans="1:25" ht="14.5" customHeight="1" x14ac:dyDescent="0.35">
      <c r="A1" s="103"/>
      <c r="B1" s="103"/>
      <c r="C1" s="103"/>
      <c r="D1" s="103"/>
      <c r="E1" s="103"/>
      <c r="F1" s="103"/>
      <c r="G1" s="103"/>
      <c r="H1" s="103"/>
      <c r="I1" s="103"/>
      <c r="J1" s="103"/>
      <c r="K1" s="103"/>
      <c r="L1" s="103"/>
      <c r="M1" s="103"/>
      <c r="N1" s="103"/>
      <c r="O1" s="103"/>
      <c r="P1" s="103"/>
      <c r="Q1" s="103"/>
      <c r="R1" s="103"/>
      <c r="S1" s="103"/>
      <c r="T1" s="103"/>
      <c r="U1" s="103"/>
      <c r="V1" s="103"/>
      <c r="W1" s="103"/>
      <c r="X1" s="103"/>
      <c r="Y1" s="103"/>
    </row>
    <row r="2" spans="1:25" ht="14.5" customHeight="1" x14ac:dyDescent="0.35">
      <c r="A2" s="103"/>
      <c r="B2" s="103"/>
      <c r="C2" s="103"/>
      <c r="D2" s="103"/>
      <c r="E2" s="103"/>
      <c r="F2" s="103"/>
      <c r="G2" s="103"/>
      <c r="H2" s="103"/>
      <c r="I2" s="103"/>
      <c r="J2" s="103"/>
      <c r="K2" s="103"/>
      <c r="L2" s="103"/>
      <c r="M2" s="103"/>
      <c r="N2" s="103"/>
      <c r="O2" s="103"/>
      <c r="P2" s="103"/>
      <c r="Q2" s="103"/>
      <c r="R2" s="103"/>
      <c r="S2" s="103"/>
      <c r="T2" s="103"/>
      <c r="U2" s="103"/>
      <c r="V2" s="103"/>
      <c r="W2" s="103"/>
      <c r="X2" s="103"/>
      <c r="Y2" s="103"/>
    </row>
    <row r="3" spans="1:25" ht="14.5" customHeight="1" x14ac:dyDescent="0.35">
      <c r="A3" s="103"/>
      <c r="B3" s="103"/>
      <c r="C3" s="103"/>
      <c r="D3" s="103"/>
      <c r="E3" s="103"/>
      <c r="F3" s="103"/>
      <c r="G3" s="103"/>
      <c r="H3" s="103"/>
      <c r="I3" s="103"/>
      <c r="J3" s="103"/>
      <c r="K3" s="103"/>
      <c r="L3" s="103"/>
      <c r="M3" s="103"/>
      <c r="N3" s="103"/>
      <c r="O3" s="103"/>
      <c r="P3" s="103"/>
      <c r="Q3" s="103"/>
      <c r="R3" s="103"/>
      <c r="S3" s="103"/>
      <c r="T3" s="103"/>
      <c r="U3" s="103"/>
      <c r="V3" s="103"/>
      <c r="W3" s="103"/>
      <c r="X3" s="103"/>
      <c r="Y3" s="103"/>
    </row>
    <row r="4" spans="1:25" ht="14.5" customHeight="1" x14ac:dyDescent="0.35">
      <c r="A4" s="103"/>
      <c r="B4" s="103"/>
      <c r="C4" s="103"/>
      <c r="D4" s="103"/>
      <c r="E4" s="103"/>
      <c r="F4" s="103"/>
      <c r="G4" s="103"/>
      <c r="H4" s="103"/>
      <c r="I4" s="103"/>
      <c r="J4" s="103"/>
      <c r="K4" s="103"/>
      <c r="L4" s="103"/>
      <c r="M4" s="103"/>
      <c r="N4" s="103"/>
      <c r="O4" s="103"/>
      <c r="P4" s="103"/>
      <c r="Q4" s="105"/>
      <c r="R4" s="103"/>
      <c r="S4" s="103"/>
      <c r="T4" s="103"/>
      <c r="U4" s="103"/>
      <c r="V4" s="103"/>
      <c r="W4" s="103"/>
      <c r="X4" s="103"/>
      <c r="Y4" s="103"/>
    </row>
    <row r="5" spans="1:25" ht="14.5" customHeight="1" x14ac:dyDescent="0.35">
      <c r="A5" s="103"/>
      <c r="B5" s="103"/>
      <c r="C5" s="103"/>
      <c r="D5" s="103"/>
      <c r="E5" s="103"/>
      <c r="F5" s="103"/>
      <c r="G5" s="103"/>
      <c r="H5" s="103"/>
      <c r="I5" s="103"/>
      <c r="J5" s="103"/>
      <c r="K5" s="103"/>
      <c r="L5" s="103"/>
      <c r="M5" s="103"/>
      <c r="N5" s="103"/>
      <c r="O5" s="103"/>
      <c r="P5" s="103"/>
      <c r="Q5" s="103"/>
      <c r="R5" s="103"/>
      <c r="S5" s="103"/>
      <c r="T5" s="103"/>
      <c r="U5" s="103"/>
      <c r="V5" s="103"/>
      <c r="W5" s="103"/>
      <c r="X5" s="103"/>
      <c r="Y5" s="103"/>
    </row>
    <row r="6" spans="1:25" ht="14.5" customHeight="1" x14ac:dyDescent="0.35">
      <c r="A6" s="103"/>
      <c r="B6" s="103"/>
      <c r="C6" s="103"/>
      <c r="D6" s="103"/>
      <c r="E6" s="103"/>
      <c r="F6" s="103"/>
      <c r="G6" s="103"/>
      <c r="H6" s="103"/>
      <c r="I6" s="103"/>
      <c r="J6" s="103"/>
      <c r="K6" s="103"/>
      <c r="L6" s="103"/>
      <c r="M6" s="103"/>
      <c r="N6" s="103"/>
      <c r="O6" s="103"/>
      <c r="P6" s="103"/>
      <c r="Q6" s="103"/>
      <c r="R6" s="103"/>
      <c r="S6" s="103"/>
      <c r="T6" s="103"/>
      <c r="U6" s="103"/>
      <c r="V6" s="103"/>
      <c r="W6" s="103"/>
      <c r="X6" s="103"/>
      <c r="Y6" s="103"/>
    </row>
    <row r="7" spans="1:25" ht="14.5" customHeight="1" x14ac:dyDescent="0.35">
      <c r="A7" s="103"/>
      <c r="B7" s="103"/>
      <c r="C7" s="103"/>
      <c r="D7" s="103"/>
      <c r="E7" s="103"/>
      <c r="F7" s="103"/>
      <c r="G7" s="103"/>
      <c r="H7" s="103"/>
      <c r="I7" s="103"/>
      <c r="J7" s="103"/>
      <c r="K7" s="103"/>
      <c r="L7" s="103"/>
      <c r="M7" s="103"/>
      <c r="N7" s="103"/>
      <c r="O7" s="103"/>
      <c r="P7" s="103"/>
      <c r="Q7" s="103"/>
      <c r="R7" s="103"/>
      <c r="S7" s="103"/>
      <c r="T7" s="103"/>
      <c r="U7" s="103"/>
      <c r="V7" s="103"/>
      <c r="W7" s="103"/>
      <c r="X7" s="103"/>
      <c r="Y7" s="103"/>
    </row>
    <row r="8" spans="1:25" ht="14.5" customHeight="1" x14ac:dyDescent="0.35">
      <c r="A8" s="103"/>
      <c r="B8" s="103"/>
      <c r="C8" s="103"/>
      <c r="D8" s="103"/>
      <c r="E8" s="103"/>
      <c r="F8" s="103"/>
      <c r="G8" s="103"/>
      <c r="H8" s="103"/>
      <c r="I8" s="103"/>
      <c r="J8" s="103"/>
      <c r="K8" s="103"/>
      <c r="L8" s="103"/>
      <c r="M8" s="103"/>
      <c r="N8" s="103"/>
      <c r="O8" s="103"/>
      <c r="P8" s="103"/>
      <c r="Q8" s="103"/>
      <c r="R8" s="103"/>
      <c r="S8" s="103"/>
      <c r="T8" s="103"/>
      <c r="U8" s="103"/>
      <c r="V8" s="103"/>
      <c r="W8" s="103"/>
      <c r="X8" s="103"/>
      <c r="Y8" s="103"/>
    </row>
    <row r="9" spans="1:25" ht="14.5" customHeight="1" x14ac:dyDescent="0.35">
      <c r="A9" s="103"/>
      <c r="B9" s="103"/>
      <c r="C9" s="103"/>
      <c r="D9" s="103"/>
      <c r="E9" s="103"/>
      <c r="F9" s="103"/>
      <c r="G9" s="103"/>
      <c r="H9" s="103"/>
      <c r="I9" s="103"/>
      <c r="J9" s="103"/>
      <c r="K9" s="103"/>
      <c r="L9" s="103"/>
      <c r="M9" s="103"/>
      <c r="N9" s="103"/>
      <c r="O9" s="103"/>
      <c r="P9" s="103"/>
      <c r="Q9" s="103"/>
      <c r="R9" s="103"/>
      <c r="S9" s="103"/>
      <c r="T9" s="103"/>
      <c r="U9" s="103"/>
      <c r="V9" s="103"/>
      <c r="W9" s="103"/>
      <c r="X9" s="103"/>
      <c r="Y9" s="103"/>
    </row>
    <row r="10" spans="1:25" ht="14.5" customHeight="1" x14ac:dyDescent="0.3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row>
    <row r="11" spans="1:25" ht="14.5" customHeight="1" x14ac:dyDescent="0.35">
      <c r="A11" s="103"/>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row>
    <row r="12" spans="1:25" ht="14.5" customHeight="1" x14ac:dyDescent="0.35">
      <c r="A12" s="103"/>
      <c r="B12" s="103"/>
      <c r="C12" s="103"/>
      <c r="D12" s="103"/>
      <c r="E12" s="103"/>
      <c r="F12" s="103"/>
      <c r="G12" s="103"/>
      <c r="H12" s="103"/>
      <c r="I12" s="103"/>
      <c r="J12" s="103"/>
      <c r="K12" s="103"/>
      <c r="L12" s="103"/>
      <c r="M12" s="103"/>
      <c r="N12" s="103"/>
      <c r="O12" s="103"/>
      <c r="P12" s="103"/>
      <c r="Q12" s="103"/>
      <c r="R12" s="103"/>
      <c r="S12" s="103"/>
      <c r="T12" s="103"/>
      <c r="U12" s="103"/>
      <c r="V12" s="103"/>
      <c r="W12" s="103"/>
      <c r="X12" s="103"/>
      <c r="Y12" s="103"/>
    </row>
    <row r="13" spans="1:25" ht="14.5" customHeight="1" x14ac:dyDescent="0.35">
      <c r="A13" s="103"/>
      <c r="B13" s="103"/>
      <c r="C13" s="103"/>
      <c r="D13" s="103"/>
      <c r="E13" s="103"/>
      <c r="F13" s="103"/>
      <c r="G13" s="103"/>
      <c r="H13" s="103"/>
      <c r="I13" s="103"/>
      <c r="K13" s="103"/>
      <c r="L13" s="103"/>
      <c r="M13" s="103"/>
      <c r="N13" s="103"/>
      <c r="O13" s="103"/>
      <c r="P13" s="103"/>
      <c r="Q13" s="103"/>
      <c r="R13" s="103"/>
      <c r="S13" s="103"/>
      <c r="T13" s="103"/>
      <c r="U13" s="103"/>
      <c r="V13" s="103"/>
      <c r="W13" s="103"/>
      <c r="X13" s="103"/>
      <c r="Y13" s="103"/>
    </row>
    <row r="14" spans="1:25" ht="14.5" customHeight="1" x14ac:dyDescent="0.35">
      <c r="A14" s="103"/>
      <c r="B14" s="103"/>
      <c r="C14" s="103"/>
      <c r="D14" s="103"/>
      <c r="E14" s="103"/>
      <c r="F14" s="103"/>
      <c r="G14" s="103"/>
      <c r="H14" s="103"/>
      <c r="I14" s="103"/>
      <c r="J14" s="103"/>
      <c r="K14" s="103"/>
      <c r="L14" s="103"/>
      <c r="M14" s="103"/>
      <c r="N14" s="103"/>
      <c r="O14" s="103"/>
      <c r="P14" s="103"/>
      <c r="Q14" s="103"/>
      <c r="R14" s="103"/>
      <c r="S14" s="103"/>
      <c r="T14" s="103"/>
      <c r="U14" s="103"/>
      <c r="V14" s="103"/>
      <c r="W14" s="103"/>
      <c r="X14" s="103"/>
      <c r="Y14" s="103"/>
    </row>
    <row r="15" spans="1:25" ht="14.5" customHeight="1" x14ac:dyDescent="0.35">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row>
    <row r="16" spans="1:25" ht="14.5" customHeight="1" x14ac:dyDescent="0.35">
      <c r="A16" s="103"/>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row>
    <row r="17" spans="1:25" ht="14.5" customHeight="1" x14ac:dyDescent="0.35">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row>
    <row r="18" spans="1:25" ht="14.5" customHeight="1" x14ac:dyDescent="0.45">
      <c r="A18" s="103"/>
      <c r="B18" s="103"/>
      <c r="C18" s="103"/>
      <c r="D18" s="103"/>
      <c r="E18" s="103"/>
      <c r="F18" s="94" t="s">
        <v>334</v>
      </c>
      <c r="G18" s="106"/>
      <c r="H18" s="106"/>
      <c r="I18" s="106"/>
      <c r="J18" s="106"/>
      <c r="K18" s="106"/>
      <c r="L18" s="106"/>
      <c r="M18" s="106"/>
      <c r="N18" s="106"/>
      <c r="O18" s="106"/>
      <c r="P18" s="106"/>
      <c r="Q18" s="106"/>
      <c r="R18" s="106"/>
      <c r="S18" s="106"/>
      <c r="T18" s="106"/>
      <c r="U18" s="107"/>
      <c r="V18" s="107"/>
      <c r="W18" s="107"/>
      <c r="X18" s="107"/>
      <c r="Y18" s="103"/>
    </row>
    <row r="19" spans="1:25" ht="14.5" customHeight="1" x14ac:dyDescent="0.45">
      <c r="A19" s="103"/>
      <c r="B19" s="103"/>
      <c r="C19" s="103"/>
      <c r="D19" s="103"/>
      <c r="E19" s="103"/>
      <c r="F19" s="94"/>
      <c r="G19" s="106"/>
      <c r="H19" s="106"/>
      <c r="I19" s="106"/>
      <c r="J19" s="106"/>
      <c r="K19" s="106"/>
      <c r="L19" s="106"/>
      <c r="M19" s="106"/>
      <c r="N19" s="106"/>
      <c r="O19" s="106"/>
      <c r="P19" s="106"/>
      <c r="Q19" s="106"/>
      <c r="R19" s="106"/>
      <c r="S19" s="106"/>
      <c r="T19" s="106"/>
      <c r="U19" s="107"/>
      <c r="V19" s="107"/>
      <c r="W19" s="107"/>
      <c r="X19" s="107"/>
      <c r="Y19" s="103"/>
    </row>
    <row r="20" spans="1:25" ht="58" x14ac:dyDescent="0.35">
      <c r="A20" s="103"/>
      <c r="B20" s="103"/>
      <c r="C20" s="103"/>
      <c r="D20" s="103"/>
      <c r="E20" s="103"/>
      <c r="F20" s="121" t="s">
        <v>863</v>
      </c>
      <c r="G20" s="122"/>
      <c r="H20" s="122"/>
      <c r="I20" s="122"/>
      <c r="J20" s="122"/>
      <c r="K20" s="122"/>
      <c r="L20" s="122"/>
      <c r="M20" s="122"/>
      <c r="N20" s="122"/>
      <c r="O20" s="122"/>
      <c r="P20" s="122"/>
      <c r="Q20" s="122"/>
      <c r="R20" s="122"/>
      <c r="S20" s="122"/>
      <c r="T20" s="123"/>
      <c r="U20" s="107"/>
      <c r="V20" s="107"/>
      <c r="W20" s="107"/>
      <c r="X20" s="107"/>
      <c r="Y20" s="103"/>
    </row>
    <row r="21" spans="1:25" ht="14.5" customHeight="1" x14ac:dyDescent="0.35">
      <c r="A21" s="103"/>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row>
    <row r="22" spans="1:25" ht="14.5" customHeight="1" x14ac:dyDescent="0.35">
      <c r="A22" s="103"/>
      <c r="B22" s="103"/>
      <c r="C22" s="103"/>
      <c r="D22" s="103"/>
      <c r="E22" s="103"/>
      <c r="F22" s="166">
        <v>45222</v>
      </c>
      <c r="G22" s="108"/>
      <c r="H22" s="108"/>
      <c r="I22" s="108"/>
      <c r="J22" s="108"/>
      <c r="K22" s="108"/>
      <c r="L22" s="108"/>
      <c r="M22" s="108"/>
      <c r="N22" s="108"/>
      <c r="O22" s="108"/>
      <c r="P22" s="108"/>
      <c r="Q22" s="108"/>
      <c r="R22" s="108"/>
      <c r="S22" s="108"/>
      <c r="T22" s="109"/>
      <c r="U22" s="110"/>
      <c r="V22" s="110"/>
      <c r="W22" s="110"/>
      <c r="X22" s="110"/>
      <c r="Y22" s="103"/>
    </row>
    <row r="23" spans="1:25" ht="14.5" customHeight="1" x14ac:dyDescent="0.35">
      <c r="A23" s="103"/>
      <c r="B23" s="103"/>
      <c r="C23" s="103"/>
      <c r="D23" s="103"/>
      <c r="E23" s="103"/>
      <c r="F23" s="114"/>
      <c r="G23" s="103"/>
      <c r="H23" s="103"/>
      <c r="I23" s="103"/>
      <c r="J23" s="103"/>
      <c r="K23" s="103"/>
      <c r="L23" s="103"/>
      <c r="M23" s="103"/>
      <c r="N23" s="103"/>
      <c r="O23" s="103"/>
      <c r="P23" s="103"/>
      <c r="Q23" s="103"/>
      <c r="R23" s="103"/>
      <c r="S23" s="103"/>
      <c r="T23" s="103"/>
      <c r="U23" s="103"/>
      <c r="V23" s="103"/>
      <c r="W23" s="103"/>
      <c r="X23" s="103"/>
      <c r="Y23" s="103"/>
    </row>
    <row r="24" spans="1:25" ht="14.5" customHeight="1" x14ac:dyDescent="0.35">
      <c r="A24" s="103"/>
      <c r="B24" s="103"/>
      <c r="C24" s="103"/>
      <c r="D24" s="103"/>
      <c r="E24" s="103"/>
      <c r="H24" s="103"/>
      <c r="I24" s="103"/>
      <c r="J24" s="103"/>
      <c r="K24" s="103"/>
      <c r="L24" s="103"/>
      <c r="M24" s="103"/>
      <c r="N24" s="103"/>
      <c r="O24" s="103"/>
      <c r="P24" s="103"/>
      <c r="Q24" s="103"/>
      <c r="R24" s="103"/>
      <c r="S24" s="103"/>
      <c r="T24" s="103"/>
      <c r="U24" s="103"/>
      <c r="V24" s="103"/>
      <c r="W24" s="103"/>
      <c r="X24" s="103"/>
      <c r="Y24" s="103"/>
    </row>
    <row r="25" spans="1:25" ht="14.5" customHeight="1" x14ac:dyDescent="0.35">
      <c r="A25" s="103"/>
      <c r="B25" s="103"/>
      <c r="C25" s="103"/>
      <c r="D25" s="103"/>
      <c r="E25" s="103"/>
      <c r="F25" s="111" t="s">
        <v>224</v>
      </c>
      <c r="G25" s="445" t="s">
        <v>1139</v>
      </c>
      <c r="H25" s="103"/>
      <c r="I25" s="103"/>
      <c r="J25" s="103"/>
      <c r="K25" s="103"/>
      <c r="L25" s="103"/>
      <c r="M25" s="103"/>
      <c r="N25" s="103"/>
      <c r="O25" s="103"/>
      <c r="P25" s="103"/>
      <c r="Q25" s="103"/>
      <c r="R25" s="103"/>
      <c r="S25" s="103"/>
      <c r="T25" s="103"/>
      <c r="U25" s="103"/>
      <c r="V25" s="103"/>
      <c r="W25" s="103"/>
      <c r="X25" s="103"/>
      <c r="Y25" s="103"/>
    </row>
    <row r="26" spans="1:25" ht="14.5" customHeight="1" x14ac:dyDescent="0.35">
      <c r="A26" s="103"/>
      <c r="B26" s="103"/>
      <c r="C26" s="103"/>
      <c r="D26" s="103"/>
      <c r="E26" s="103"/>
      <c r="F26" s="112" t="s">
        <v>340</v>
      </c>
      <c r="G26" s="113" t="s">
        <v>813</v>
      </c>
      <c r="H26" s="103"/>
      <c r="I26" s="103"/>
      <c r="J26" s="103"/>
      <c r="K26" s="103"/>
      <c r="L26" s="103"/>
      <c r="M26" s="103"/>
      <c r="N26" s="103"/>
      <c r="O26" s="103"/>
      <c r="P26" s="103"/>
      <c r="Q26" s="103"/>
      <c r="R26" s="103"/>
      <c r="S26" s="103"/>
      <c r="T26" s="103"/>
      <c r="U26" s="103"/>
      <c r="V26" s="103"/>
      <c r="W26" s="103"/>
      <c r="X26" s="103"/>
      <c r="Y26" s="103"/>
    </row>
    <row r="27" spans="1:25" ht="14.5" customHeight="1" x14ac:dyDescent="0.35">
      <c r="A27" s="103"/>
      <c r="B27" s="103"/>
      <c r="C27" s="103"/>
      <c r="D27" s="103"/>
      <c r="E27" s="103"/>
      <c r="F27" s="112" t="s">
        <v>670</v>
      </c>
      <c r="G27" s="255" t="s">
        <v>860</v>
      </c>
      <c r="H27" s="114"/>
      <c r="I27" s="114"/>
      <c r="J27" s="114"/>
      <c r="K27" s="114"/>
      <c r="L27" s="114"/>
      <c r="M27" s="103"/>
      <c r="N27" s="103"/>
      <c r="O27" s="103"/>
      <c r="P27" s="103"/>
      <c r="Q27" s="103"/>
      <c r="R27" s="103"/>
      <c r="S27" s="103"/>
      <c r="T27" s="103"/>
      <c r="U27" s="103"/>
      <c r="V27" s="103"/>
      <c r="W27" s="103"/>
      <c r="X27" s="103"/>
      <c r="Y27" s="103"/>
    </row>
    <row r="28" spans="1:25" ht="14.5" customHeight="1" x14ac:dyDescent="0.35">
      <c r="A28" s="103"/>
      <c r="B28" s="103"/>
      <c r="C28" s="103"/>
      <c r="D28" s="103"/>
      <c r="E28" s="103"/>
      <c r="F28" s="115" t="s">
        <v>415</v>
      </c>
      <c r="G28" s="113"/>
      <c r="H28" s="114"/>
      <c r="I28" s="114"/>
      <c r="J28" s="114"/>
      <c r="K28" s="114"/>
      <c r="L28" s="114"/>
      <c r="M28" s="103"/>
      <c r="N28" s="103"/>
      <c r="O28" s="103"/>
      <c r="P28" s="103"/>
      <c r="Q28" s="103"/>
      <c r="R28" s="103"/>
      <c r="S28" s="103"/>
      <c r="T28" s="103"/>
      <c r="U28" s="103"/>
      <c r="V28" s="103"/>
      <c r="W28" s="103"/>
      <c r="X28" s="103"/>
      <c r="Y28" s="103"/>
    </row>
    <row r="29" spans="1:25" ht="14.5" customHeight="1" x14ac:dyDescent="0.35">
      <c r="A29" s="103"/>
      <c r="B29" s="103"/>
      <c r="C29" s="103"/>
      <c r="D29" s="103"/>
      <c r="E29" s="103"/>
      <c r="F29" s="444" t="s">
        <v>333</v>
      </c>
      <c r="G29" s="113" t="s">
        <v>792</v>
      </c>
      <c r="H29" s="114"/>
      <c r="I29" s="114"/>
      <c r="J29" s="114"/>
      <c r="K29" s="114"/>
      <c r="L29" s="114"/>
      <c r="M29" s="103"/>
      <c r="N29" s="103"/>
      <c r="O29" s="103"/>
      <c r="P29" s="103"/>
      <c r="Q29" s="103"/>
      <c r="R29" s="103"/>
      <c r="S29" s="103"/>
      <c r="T29" s="103"/>
      <c r="U29" s="103"/>
      <c r="V29" s="103"/>
      <c r="W29" s="103"/>
      <c r="X29" s="103"/>
      <c r="Y29" s="103"/>
    </row>
    <row r="30" spans="1:25" ht="14.5" customHeight="1" x14ac:dyDescent="0.35">
      <c r="A30" s="103"/>
      <c r="B30" s="103"/>
      <c r="C30" s="103"/>
      <c r="D30" s="103"/>
      <c r="E30" s="103"/>
      <c r="F30" s="112" t="s">
        <v>796</v>
      </c>
      <c r="G30" s="113" t="s">
        <v>337</v>
      </c>
      <c r="H30" s="114"/>
      <c r="I30" s="114"/>
      <c r="J30" s="114"/>
      <c r="K30" s="114"/>
      <c r="L30" s="114"/>
      <c r="M30" s="103"/>
      <c r="N30" s="103"/>
      <c r="O30" s="103"/>
      <c r="P30" s="103"/>
      <c r="Q30" s="103"/>
      <c r="R30" s="103"/>
      <c r="S30" s="103"/>
      <c r="T30" s="103"/>
      <c r="U30" s="103"/>
      <c r="V30" s="103"/>
      <c r="W30" s="103"/>
      <c r="X30" s="103"/>
      <c r="Y30" s="103"/>
    </row>
    <row r="31" spans="1:25" ht="14.5" customHeight="1" x14ac:dyDescent="0.35">
      <c r="A31" s="103"/>
      <c r="B31" s="103"/>
      <c r="C31" s="103"/>
      <c r="D31" s="103"/>
      <c r="E31" s="103"/>
      <c r="F31" s="112" t="s">
        <v>335</v>
      </c>
      <c r="G31" s="113" t="s">
        <v>336</v>
      </c>
      <c r="H31" s="114"/>
      <c r="I31" s="114"/>
      <c r="J31" s="114"/>
      <c r="K31" s="114"/>
      <c r="L31" s="114"/>
      <c r="M31" s="103"/>
      <c r="N31" s="103"/>
      <c r="O31" s="103"/>
      <c r="P31" s="103"/>
      <c r="Q31" s="103"/>
      <c r="R31" s="103"/>
      <c r="S31" s="103"/>
      <c r="T31" s="103"/>
      <c r="U31" s="103"/>
      <c r="V31" s="103"/>
      <c r="W31" s="103"/>
      <c r="X31" s="103"/>
      <c r="Y31" s="103"/>
    </row>
    <row r="32" spans="1:25" ht="14.5" customHeight="1" x14ac:dyDescent="0.35">
      <c r="A32" s="103"/>
      <c r="B32" s="103"/>
      <c r="C32" s="103"/>
      <c r="D32" s="103"/>
      <c r="E32" s="103"/>
      <c r="F32" s="115" t="s">
        <v>416</v>
      </c>
      <c r="G32" s="113"/>
      <c r="H32" s="114"/>
      <c r="I32" s="114"/>
      <c r="J32" s="114"/>
      <c r="K32" s="114"/>
      <c r="L32" s="114"/>
      <c r="M32" s="103"/>
      <c r="N32" s="103"/>
      <c r="O32" s="103"/>
      <c r="P32" s="103"/>
      <c r="Q32" s="103"/>
      <c r="R32" s="103"/>
      <c r="S32" s="103"/>
      <c r="T32" s="103"/>
      <c r="U32" s="103"/>
      <c r="V32" s="103"/>
      <c r="W32" s="103"/>
      <c r="X32" s="103"/>
      <c r="Y32" s="103"/>
    </row>
    <row r="33" spans="1:25" ht="14.5" customHeight="1" x14ac:dyDescent="0.35">
      <c r="A33" s="103"/>
      <c r="B33" s="103"/>
      <c r="C33" s="103"/>
      <c r="D33" s="103"/>
      <c r="E33" s="103"/>
      <c r="F33" s="444" t="s">
        <v>356</v>
      </c>
      <c r="G33" s="113" t="s">
        <v>395</v>
      </c>
      <c r="H33" s="114"/>
      <c r="I33" s="114"/>
      <c r="J33" s="114"/>
      <c r="K33" s="114"/>
      <c r="L33" s="114"/>
      <c r="M33" s="103"/>
      <c r="N33" s="103"/>
      <c r="O33" s="103"/>
      <c r="P33" s="103"/>
      <c r="Q33" s="103"/>
      <c r="R33" s="103"/>
      <c r="S33" s="103"/>
      <c r="T33" s="103"/>
      <c r="U33" s="103"/>
      <c r="V33" s="103"/>
      <c r="W33" s="103"/>
      <c r="X33" s="103"/>
      <c r="Y33" s="103"/>
    </row>
    <row r="34" spans="1:25" ht="14.5" customHeight="1" x14ac:dyDescent="0.35">
      <c r="A34" s="103"/>
      <c r="B34" s="103"/>
      <c r="C34" s="103"/>
      <c r="D34" s="103"/>
      <c r="E34" s="103"/>
      <c r="F34" s="112" t="s">
        <v>394</v>
      </c>
      <c r="G34" s="113" t="s">
        <v>797</v>
      </c>
      <c r="H34" s="114"/>
      <c r="I34" s="114"/>
      <c r="J34" s="114"/>
      <c r="K34" s="114"/>
      <c r="L34" s="114"/>
      <c r="M34" s="103"/>
      <c r="N34" s="103"/>
      <c r="O34" s="103"/>
      <c r="P34" s="103"/>
      <c r="Q34" s="103"/>
      <c r="R34" s="103"/>
      <c r="S34" s="103"/>
      <c r="T34" s="103"/>
      <c r="U34" s="103"/>
      <c r="V34" s="103"/>
      <c r="W34" s="103"/>
      <c r="X34" s="103"/>
      <c r="Y34" s="103"/>
    </row>
    <row r="35" spans="1:25" ht="14.5" customHeight="1" x14ac:dyDescent="0.35">
      <c r="A35" s="103"/>
      <c r="B35" s="103"/>
      <c r="C35" s="103"/>
      <c r="D35" s="103"/>
      <c r="E35" s="103"/>
      <c r="F35" s="112" t="s">
        <v>628</v>
      </c>
      <c r="G35" s="113" t="s">
        <v>793</v>
      </c>
      <c r="H35" s="114"/>
      <c r="I35" s="114"/>
      <c r="J35" s="114"/>
      <c r="K35" s="114"/>
      <c r="L35" s="114"/>
      <c r="M35" s="103"/>
      <c r="N35" s="103"/>
      <c r="O35" s="103"/>
      <c r="P35" s="103"/>
      <c r="Q35" s="103"/>
      <c r="R35" s="103"/>
      <c r="S35" s="103"/>
      <c r="T35" s="103"/>
      <c r="U35" s="103"/>
      <c r="V35" s="103"/>
      <c r="W35" s="103"/>
      <c r="X35" s="103"/>
      <c r="Y35" s="103"/>
    </row>
    <row r="36" spans="1:25" ht="14.5" customHeight="1" x14ac:dyDescent="0.35">
      <c r="A36" s="103"/>
      <c r="B36" s="103"/>
      <c r="C36" s="103"/>
      <c r="D36" s="103"/>
      <c r="E36" s="103"/>
      <c r="F36" s="112" t="s">
        <v>810</v>
      </c>
      <c r="G36" s="113" t="s">
        <v>861</v>
      </c>
      <c r="H36" s="114"/>
      <c r="I36" s="114"/>
      <c r="J36" s="114"/>
      <c r="K36" s="114"/>
      <c r="L36" s="114"/>
      <c r="M36" s="103"/>
      <c r="N36" s="103"/>
      <c r="O36" s="103"/>
      <c r="P36" s="103"/>
      <c r="Q36" s="103"/>
      <c r="R36" s="103"/>
      <c r="S36" s="103"/>
      <c r="T36" s="103"/>
      <c r="U36" s="103"/>
      <c r="V36" s="103"/>
      <c r="W36" s="103"/>
      <c r="X36" s="103"/>
      <c r="Y36" s="103"/>
    </row>
    <row r="37" spans="1:25" ht="14.5" customHeight="1" x14ac:dyDescent="0.35">
      <c r="A37" s="103"/>
      <c r="B37" s="103"/>
      <c r="C37" s="103"/>
      <c r="D37" s="103"/>
      <c r="E37" s="103"/>
      <c r="F37" s="444" t="s">
        <v>794</v>
      </c>
      <c r="G37" s="113" t="s">
        <v>862</v>
      </c>
      <c r="H37" s="114"/>
      <c r="I37" s="114"/>
      <c r="J37" s="114"/>
      <c r="K37" s="114"/>
      <c r="L37" s="114"/>
      <c r="M37" s="103"/>
      <c r="N37" s="103"/>
      <c r="O37" s="103"/>
      <c r="P37" s="103"/>
      <c r="Q37" s="103"/>
      <c r="R37" s="103"/>
      <c r="S37" s="103"/>
      <c r="T37" s="103"/>
      <c r="U37" s="103"/>
      <c r="V37" s="103"/>
      <c r="W37" s="103"/>
      <c r="X37" s="103"/>
      <c r="Y37" s="103"/>
    </row>
    <row r="38" spans="1:25" ht="14.5" customHeight="1" x14ac:dyDescent="0.35">
      <c r="A38" s="103"/>
      <c r="B38" s="103"/>
      <c r="C38" s="103"/>
      <c r="D38" s="103"/>
      <c r="E38" s="103"/>
      <c r="F38" s="446" t="s">
        <v>1140</v>
      </c>
      <c r="G38" s="113" t="s">
        <v>1141</v>
      </c>
      <c r="H38" s="114"/>
      <c r="I38" s="114"/>
      <c r="J38" s="114"/>
      <c r="K38" s="114"/>
      <c r="L38" s="114"/>
      <c r="M38" s="103"/>
      <c r="N38" s="103"/>
      <c r="O38" s="103"/>
      <c r="P38" s="103"/>
      <c r="Q38" s="103"/>
      <c r="R38" s="103"/>
      <c r="S38" s="103"/>
      <c r="T38" s="103"/>
      <c r="U38" s="103"/>
      <c r="V38" s="103"/>
      <c r="W38" s="103"/>
      <c r="X38" s="103"/>
      <c r="Y38" s="103"/>
    </row>
    <row r="39" spans="1:25" ht="14.5" customHeight="1" x14ac:dyDescent="0.35">
      <c r="F39" s="112" t="s">
        <v>520</v>
      </c>
      <c r="G39" s="118" t="s">
        <v>603</v>
      </c>
    </row>
    <row r="40" spans="1:25" ht="14.5" customHeight="1" x14ac:dyDescent="0.35">
      <c r="A40" s="103"/>
      <c r="B40" s="103"/>
      <c r="C40" s="103"/>
      <c r="D40" s="103"/>
      <c r="E40" s="103"/>
      <c r="F40" s="115" t="s">
        <v>1142</v>
      </c>
      <c r="G40" s="116"/>
      <c r="H40" s="114"/>
      <c r="I40" s="114"/>
      <c r="J40" s="114"/>
      <c r="K40" s="114"/>
      <c r="L40" s="114"/>
      <c r="M40" s="103"/>
      <c r="N40" s="103"/>
      <c r="O40" s="103"/>
      <c r="P40" s="103"/>
      <c r="Q40" s="103"/>
      <c r="R40" s="103"/>
      <c r="S40" s="103"/>
      <c r="T40" s="103"/>
      <c r="U40" s="103"/>
      <c r="V40" s="103"/>
      <c r="W40" s="103"/>
      <c r="X40" s="103"/>
      <c r="Y40" s="103"/>
    </row>
    <row r="41" spans="1:25" ht="14.5" customHeight="1" x14ac:dyDescent="0.35">
      <c r="A41" s="103"/>
      <c r="B41" s="103"/>
      <c r="C41" s="103"/>
      <c r="D41" s="103"/>
      <c r="E41" s="103"/>
      <c r="F41" s="112" t="s">
        <v>749</v>
      </c>
      <c r="G41" s="113" t="s">
        <v>750</v>
      </c>
      <c r="H41" s="114"/>
      <c r="I41" s="114"/>
      <c r="J41" s="114"/>
      <c r="K41" s="114"/>
      <c r="L41" s="114"/>
      <c r="M41" s="103"/>
      <c r="N41" s="103"/>
      <c r="O41" s="103"/>
      <c r="P41" s="103"/>
      <c r="Q41" s="103"/>
      <c r="R41" s="103"/>
      <c r="S41" s="103"/>
      <c r="T41" s="103"/>
      <c r="U41" s="103"/>
      <c r="V41" s="103"/>
      <c r="W41" s="103"/>
      <c r="X41" s="103"/>
      <c r="Y41" s="103"/>
    </row>
    <row r="42" spans="1:25" ht="14.5" customHeight="1" x14ac:dyDescent="0.35">
      <c r="A42" s="103"/>
      <c r="B42" s="103"/>
      <c r="C42" s="103"/>
      <c r="D42" s="103"/>
      <c r="E42" s="103"/>
      <c r="F42" s="112" t="s">
        <v>795</v>
      </c>
      <c r="G42" s="113" t="s">
        <v>747</v>
      </c>
      <c r="H42" s="114"/>
      <c r="I42" s="114"/>
      <c r="J42" s="114"/>
      <c r="K42" s="114"/>
      <c r="L42" s="114"/>
      <c r="M42" s="103"/>
      <c r="N42" s="103"/>
      <c r="O42" s="103"/>
      <c r="P42" s="103"/>
      <c r="Q42" s="103"/>
      <c r="R42" s="103"/>
      <c r="S42" s="103"/>
      <c r="T42" s="103"/>
      <c r="U42" s="103"/>
      <c r="V42" s="103"/>
      <c r="W42" s="103"/>
      <c r="X42" s="103"/>
      <c r="Y42" s="103"/>
    </row>
    <row r="43" spans="1:25" ht="14.5" customHeight="1" x14ac:dyDescent="0.35">
      <c r="A43" s="103"/>
      <c r="B43" s="103"/>
      <c r="C43" s="103"/>
      <c r="D43" s="103"/>
      <c r="E43" s="103"/>
      <c r="F43" s="112" t="s">
        <v>338</v>
      </c>
      <c r="G43" s="113" t="s">
        <v>339</v>
      </c>
      <c r="H43" s="114"/>
      <c r="I43" s="114"/>
      <c r="J43" s="114"/>
      <c r="K43" s="114"/>
      <c r="L43" s="114"/>
      <c r="M43" s="103"/>
      <c r="N43" s="103"/>
      <c r="O43" s="103"/>
      <c r="P43" s="103"/>
      <c r="Q43" s="103"/>
      <c r="R43" s="103"/>
      <c r="S43" s="103"/>
      <c r="T43" s="103"/>
      <c r="U43" s="103"/>
      <c r="V43" s="103"/>
      <c r="W43" s="103"/>
      <c r="X43" s="103"/>
      <c r="Y43" s="103"/>
    </row>
    <row r="44" spans="1:25" ht="14.5" customHeight="1" x14ac:dyDescent="0.35">
      <c r="A44" s="103"/>
      <c r="B44" s="103"/>
      <c r="C44" s="103"/>
      <c r="D44" s="103"/>
      <c r="E44" s="103"/>
      <c r="F44" s="112" t="s">
        <v>962</v>
      </c>
      <c r="G44" s="118" t="s">
        <v>963</v>
      </c>
      <c r="H44" s="114"/>
      <c r="I44" s="114"/>
      <c r="J44" s="114"/>
      <c r="K44" s="114"/>
      <c r="L44" s="114"/>
      <c r="M44" s="103"/>
      <c r="N44" s="103"/>
      <c r="O44" s="103"/>
      <c r="P44" s="103"/>
      <c r="Q44" s="103"/>
      <c r="R44" s="103"/>
      <c r="S44" s="103"/>
      <c r="T44" s="103"/>
      <c r="U44" s="103"/>
      <c r="V44" s="103"/>
      <c r="W44" s="103"/>
      <c r="X44" s="103"/>
      <c r="Y44" s="103"/>
    </row>
    <row r="45" spans="1:25" ht="14.5" customHeight="1" x14ac:dyDescent="0.35">
      <c r="A45" s="103"/>
      <c r="B45" s="103"/>
      <c r="C45" s="103"/>
      <c r="D45" s="103"/>
      <c r="E45" s="103"/>
      <c r="F45" s="112" t="s">
        <v>522</v>
      </c>
      <c r="G45" s="113" t="s">
        <v>798</v>
      </c>
      <c r="H45" s="114"/>
      <c r="I45" s="114"/>
      <c r="J45" s="114"/>
      <c r="K45" s="114"/>
      <c r="L45" s="114"/>
      <c r="M45" s="103"/>
      <c r="N45" s="103"/>
      <c r="O45" s="103"/>
      <c r="P45" s="103"/>
      <c r="Q45" s="103"/>
      <c r="R45" s="103"/>
      <c r="S45" s="103"/>
      <c r="T45" s="103"/>
      <c r="U45" s="103"/>
      <c r="V45" s="103"/>
      <c r="W45" s="103"/>
      <c r="X45" s="103"/>
      <c r="Y45" s="103"/>
    </row>
    <row r="46" spans="1:25" ht="14.5" customHeight="1" x14ac:dyDescent="0.35">
      <c r="A46" s="103"/>
      <c r="B46" s="103"/>
      <c r="C46" s="103"/>
      <c r="D46" s="103"/>
      <c r="E46" s="103"/>
      <c r="F46" s="112" t="s">
        <v>521</v>
      </c>
      <c r="G46" s="113" t="s">
        <v>1112</v>
      </c>
      <c r="I46" s="114"/>
      <c r="J46" s="114"/>
      <c r="K46" s="114"/>
      <c r="L46" s="114"/>
      <c r="M46" s="103"/>
      <c r="N46" s="103"/>
      <c r="O46" s="103"/>
      <c r="P46" s="103"/>
      <c r="Q46" s="103"/>
      <c r="R46" s="103"/>
      <c r="S46" s="103"/>
      <c r="T46" s="103"/>
      <c r="U46" s="103"/>
      <c r="V46" s="103"/>
      <c r="W46" s="103"/>
      <c r="X46" s="103"/>
      <c r="Y46" s="103"/>
    </row>
    <row r="47" spans="1:25" ht="14.5" customHeight="1" x14ac:dyDescent="0.35">
      <c r="A47" s="103"/>
      <c r="B47" s="103"/>
      <c r="C47" s="103"/>
      <c r="D47" s="103"/>
      <c r="E47" s="103"/>
      <c r="H47" s="114"/>
      <c r="I47" s="103"/>
      <c r="J47" s="103"/>
      <c r="K47" s="103"/>
      <c r="L47" s="103"/>
      <c r="M47" s="103"/>
      <c r="N47" s="103"/>
      <c r="O47" s="103"/>
      <c r="P47" s="103"/>
      <c r="Q47" s="103"/>
      <c r="R47" s="103"/>
      <c r="S47" s="103"/>
      <c r="T47" s="103"/>
      <c r="U47" s="103"/>
      <c r="V47" s="103"/>
      <c r="W47" s="103"/>
      <c r="X47" s="103"/>
      <c r="Y47" s="103"/>
    </row>
    <row r="48" spans="1:25" ht="21.75" hidden="1" customHeight="1" x14ac:dyDescent="0.35">
      <c r="A48" s="103"/>
      <c r="B48" s="103"/>
      <c r="C48" s="103"/>
      <c r="D48" s="103"/>
      <c r="E48" s="103"/>
      <c r="F48" s="117"/>
      <c r="G48" s="103"/>
      <c r="H48" s="103"/>
      <c r="I48" s="103"/>
      <c r="J48" s="103"/>
      <c r="K48" s="103"/>
      <c r="L48" s="103"/>
      <c r="M48" s="103"/>
      <c r="N48" s="103"/>
      <c r="O48" s="103"/>
      <c r="P48" s="103"/>
      <c r="Q48" s="103"/>
      <c r="R48" s="103"/>
      <c r="S48" s="103"/>
      <c r="T48" s="103"/>
      <c r="U48" s="103"/>
      <c r="V48" s="103"/>
      <c r="W48" s="103"/>
      <c r="X48" s="103"/>
      <c r="Y48" s="103"/>
    </row>
    <row r="49" spans="1:25" ht="21.75" hidden="1" customHeight="1" x14ac:dyDescent="0.35">
      <c r="A49" s="103"/>
      <c r="B49" s="103"/>
      <c r="C49" s="103"/>
      <c r="D49" s="103"/>
      <c r="E49" s="103"/>
      <c r="F49" s="117"/>
      <c r="G49" s="103"/>
      <c r="H49" s="103"/>
      <c r="I49" s="103"/>
      <c r="J49" s="103"/>
      <c r="K49" s="103"/>
      <c r="L49" s="103"/>
      <c r="M49" s="103"/>
      <c r="N49" s="103"/>
      <c r="O49" s="103"/>
      <c r="P49" s="103"/>
      <c r="Q49" s="103"/>
      <c r="R49" s="103"/>
      <c r="S49" s="103"/>
      <c r="T49" s="103"/>
      <c r="U49" s="103"/>
      <c r="V49" s="103"/>
      <c r="W49" s="103"/>
      <c r="X49" s="103"/>
      <c r="Y49" s="103"/>
    </row>
    <row r="50" spans="1:25" ht="21.75" hidden="1" customHeight="1" x14ac:dyDescent="0.35">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row>
    <row r="51" spans="1:25" ht="21.75" hidden="1" customHeight="1" x14ac:dyDescent="0.3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1:25" ht="21.75" hidden="1" customHeight="1" x14ac:dyDescent="0.35">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row>
    <row r="53" spans="1:25" ht="21.75" hidden="1" customHeight="1" x14ac:dyDescent="0.3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row>
    <row r="54" spans="1:25" ht="21.75" hidden="1" customHeight="1" x14ac:dyDescent="0.3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row>
    <row r="55" spans="1:25" ht="21.75" hidden="1" customHeight="1" x14ac:dyDescent="0.3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1:25" ht="21.75" hidden="1" customHeight="1" x14ac:dyDescent="0.3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1:25" ht="21.75" hidden="1" customHeight="1" x14ac:dyDescent="0.3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1:25" ht="21.75" hidden="1" customHeight="1" x14ac:dyDescent="0.3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1:25" ht="21.75" hidden="1" customHeight="1" x14ac:dyDescent="0.3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25" ht="21.75" hidden="1" customHeight="1" x14ac:dyDescent="0.3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25" ht="21.75" hidden="1" customHeight="1" x14ac:dyDescent="0.3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1:25" ht="21.75" hidden="1" customHeight="1" x14ac:dyDescent="0.3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1:25" ht="21.75" hidden="1" customHeight="1" x14ac:dyDescent="0.3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25" ht="21.75" hidden="1" customHeight="1" x14ac:dyDescent="0.3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ht="21.75" hidden="1" customHeight="1" x14ac:dyDescent="0.3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1:25" ht="21.75" hidden="1" customHeight="1" x14ac:dyDescent="0.3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1:25" ht="21.75" hidden="1" customHeight="1" x14ac:dyDescent="0.35">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1:25" ht="21.75" hidden="1" customHeight="1" x14ac:dyDescent="0.3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5" ht="21.75" hidden="1" customHeight="1" x14ac:dyDescent="0.35">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1:25" ht="21.75" hidden="1" customHeight="1" x14ac:dyDescent="0.3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ht="21.75" hidden="1" customHeight="1" x14ac:dyDescent="0.3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5" ht="21.75" hidden="1" customHeight="1" x14ac:dyDescent="0.3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ht="21.75" hidden="1" customHeight="1" x14ac:dyDescent="0.3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1:25" ht="21.75" hidden="1" customHeight="1" x14ac:dyDescent="0.3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ht="21.75" hidden="1" customHeight="1" x14ac:dyDescent="0.3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1:25" ht="21.75" hidden="1" customHeight="1" x14ac:dyDescent="0.3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1:25" ht="21.75" hidden="1" customHeight="1" x14ac:dyDescent="0.3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ht="21.75" hidden="1" customHeight="1" x14ac:dyDescent="0.3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25" ht="21.75" hidden="1" customHeight="1" x14ac:dyDescent="0.3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5" ht="21.75" hidden="1" customHeight="1" x14ac:dyDescent="0.3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ht="21.75" hidden="1" customHeight="1" x14ac:dyDescent="0.3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1:25" ht="21.75" hidden="1" customHeight="1" x14ac:dyDescent="0.3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1:25" ht="21.75" hidden="1" customHeight="1" x14ac:dyDescent="0.3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ht="21.75" hidden="1" customHeight="1" x14ac:dyDescent="0.35">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ht="21.75" hidden="1" customHeight="1" x14ac:dyDescent="0.35">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1:25" ht="21.75" hidden="1" customHeight="1" x14ac:dyDescent="0.35">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1:25" ht="21.75" hidden="1" customHeight="1" x14ac:dyDescent="0.35">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1:25" ht="21.75" hidden="1" customHeight="1" x14ac:dyDescent="0.3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ht="21.75" hidden="1" customHeight="1" x14ac:dyDescent="0.3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1:25" ht="21.75" hidden="1" customHeight="1" x14ac:dyDescent="0.35">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5" ht="21.75" hidden="1" customHeight="1" x14ac:dyDescent="0.35">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1:25" ht="21.75" hidden="1" customHeight="1" x14ac:dyDescent="0.35">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row>
    <row r="93" spans="1:25" ht="21.75" hidden="1" customHeight="1" x14ac:dyDescent="0.35">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row>
    <row r="94" spans="1:25" ht="21.75" hidden="1" customHeight="1" x14ac:dyDescent="0.35">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row>
    <row r="95" spans="1:25" ht="21.75" hidden="1" customHeight="1" x14ac:dyDescent="0.35">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row>
    <row r="96" spans="1:25" ht="21.75" hidden="1" customHeight="1" x14ac:dyDescent="0.35">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row>
    <row r="97" spans="1:25" ht="21.75" hidden="1" customHeight="1" x14ac:dyDescent="0.3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row>
    <row r="98" spans="1:25" ht="21.75" hidden="1" customHeight="1" x14ac:dyDescent="0.35">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row>
    <row r="99" spans="1:25" ht="21.75" hidden="1" customHeight="1" x14ac:dyDescent="0.35">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row>
    <row r="100" spans="1:25" ht="21.75" hidden="1" customHeight="1" x14ac:dyDescent="0.3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row>
    <row r="101" spans="1:25" ht="21.75" hidden="1" customHeight="1" x14ac:dyDescent="0.35">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row>
    <row r="102" spans="1:25" ht="21.75" hidden="1" customHeight="1" x14ac:dyDescent="0.35">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row>
    <row r="103" spans="1:25" ht="21.75" hidden="1" customHeight="1" x14ac:dyDescent="0.35">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row>
    <row r="104" spans="1:25" ht="21.75" hidden="1" customHeight="1" x14ac:dyDescent="0.3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row>
    <row r="105" spans="1:25" ht="21.75" hidden="1" customHeight="1" x14ac:dyDescent="0.3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row>
    <row r="106" spans="1:25" ht="21.75" hidden="1" customHeight="1" x14ac:dyDescent="0.3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row>
    <row r="107" spans="1:25" ht="21.75" hidden="1" customHeight="1" x14ac:dyDescent="0.35">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row>
    <row r="108" spans="1:25" ht="21.75" hidden="1" customHeight="1" x14ac:dyDescent="0.3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row>
    <row r="109" spans="1:25" ht="21.75" hidden="1" customHeight="1" x14ac:dyDescent="0.3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row>
    <row r="110" spans="1:25" ht="21.75" hidden="1" customHeight="1" x14ac:dyDescent="0.35">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row>
    <row r="111" spans="1:25" ht="21.75" hidden="1" customHeight="1" x14ac:dyDescent="0.3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row>
    <row r="112" spans="1:25" ht="21.75" hidden="1" customHeight="1" x14ac:dyDescent="0.3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row>
    <row r="113" spans="1:25" ht="21.75" hidden="1" customHeight="1" x14ac:dyDescent="0.3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row>
    <row r="114" spans="1:25" ht="21.75" hidden="1" customHeight="1" x14ac:dyDescent="0.3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row>
    <row r="115" spans="1:25" ht="21.75" hidden="1" customHeight="1" x14ac:dyDescent="0.3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row>
    <row r="116" spans="1:25" ht="21.75" hidden="1" customHeight="1" x14ac:dyDescent="0.35">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row>
    <row r="117" spans="1:25" ht="21.75" hidden="1" customHeight="1" x14ac:dyDescent="0.3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row>
    <row r="118" spans="1:25" ht="21.75" hidden="1" customHeight="1" x14ac:dyDescent="0.3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row>
    <row r="119" spans="1:25" ht="21.75" hidden="1" customHeight="1" x14ac:dyDescent="0.35">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row>
    <row r="120" spans="1:25" ht="21.75" hidden="1" customHeight="1" x14ac:dyDescent="0.35">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row>
    <row r="121" spans="1:25" ht="21.75" hidden="1" customHeight="1" x14ac:dyDescent="0.35">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row>
    <row r="122" spans="1:25" ht="21.75" hidden="1" customHeight="1" x14ac:dyDescent="0.35">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row>
    <row r="123" spans="1:25" ht="21.75" hidden="1" customHeight="1" x14ac:dyDescent="0.35">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row>
    <row r="124" spans="1:25" ht="21.75" hidden="1" customHeight="1" x14ac:dyDescent="0.35">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row>
    <row r="125" spans="1:25" ht="21.75" hidden="1" customHeight="1" x14ac:dyDescent="0.35">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row>
    <row r="126" spans="1:25" ht="21.75" hidden="1" customHeight="1" x14ac:dyDescent="0.35">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row>
    <row r="127" spans="1:25" ht="21.75" hidden="1" customHeight="1" x14ac:dyDescent="0.35">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row>
    <row r="128" spans="1:25" ht="21.75" hidden="1" customHeight="1" x14ac:dyDescent="0.3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row>
    <row r="129" spans="1:25" ht="21.75" hidden="1" customHeight="1" x14ac:dyDescent="0.3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row>
    <row r="130" spans="1:25" ht="21.75" hidden="1" customHeight="1" x14ac:dyDescent="0.3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row>
    <row r="131" spans="1:25" ht="21.75" hidden="1" customHeight="1" x14ac:dyDescent="0.3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row>
    <row r="132" spans="1:25" ht="21.75" hidden="1" customHeight="1" x14ac:dyDescent="0.3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row>
    <row r="133" spans="1:25" ht="21.75" hidden="1" customHeight="1" x14ac:dyDescent="0.35">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row>
    <row r="134" spans="1:25" ht="21.75" hidden="1" customHeight="1" x14ac:dyDescent="0.3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row>
    <row r="135" spans="1:25" ht="21.75" hidden="1" customHeight="1" x14ac:dyDescent="0.35">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row>
    <row r="136" spans="1:25" ht="21.75" hidden="1" customHeight="1" x14ac:dyDescent="0.3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row>
    <row r="137" spans="1:25" ht="21.75" hidden="1" customHeight="1" x14ac:dyDescent="0.3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row>
    <row r="138" spans="1:25" ht="21.75" hidden="1" customHeight="1" x14ac:dyDescent="0.3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row>
    <row r="139" spans="1:25" ht="21.75" hidden="1" customHeight="1" x14ac:dyDescent="0.3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row>
    <row r="140" spans="1:25" ht="21.75" hidden="1" customHeight="1" x14ac:dyDescent="0.3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row>
    <row r="141" spans="1:25" ht="21.75" hidden="1" customHeight="1" x14ac:dyDescent="0.3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row>
    <row r="142" spans="1:25" ht="21.75" hidden="1" customHeight="1" x14ac:dyDescent="0.3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row>
    <row r="143" spans="1:25" ht="21.75" hidden="1" customHeight="1" x14ac:dyDescent="0.35">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row>
    <row r="144" spans="1:25" ht="21.75" hidden="1" customHeight="1" x14ac:dyDescent="0.35">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row>
    <row r="145" spans="1:25" ht="21.75" hidden="1" customHeight="1" x14ac:dyDescent="0.35">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row>
    <row r="146" spans="1:25" ht="21.75" hidden="1" customHeight="1" x14ac:dyDescent="0.3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row>
    <row r="147" spans="1:25" ht="21.75" hidden="1" customHeight="1" x14ac:dyDescent="0.35">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row>
    <row r="148" spans="1:25" ht="21.75" hidden="1" customHeight="1" x14ac:dyDescent="0.3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row>
    <row r="149" spans="1:25" ht="21.75" hidden="1" customHeight="1" x14ac:dyDescent="0.35">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row>
    <row r="150" spans="1:25" ht="21.75" hidden="1" customHeight="1" x14ac:dyDescent="0.35">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row>
    <row r="151" spans="1:25" ht="21.75" hidden="1" customHeight="1" x14ac:dyDescent="0.35">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row>
    <row r="152" spans="1:25" ht="21.75" hidden="1" customHeight="1" x14ac:dyDescent="0.3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row>
    <row r="153" spans="1:25" ht="21.75" hidden="1" customHeight="1" x14ac:dyDescent="0.35">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row>
    <row r="154" spans="1:25" ht="21.75" hidden="1" customHeight="1" x14ac:dyDescent="0.35">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row>
    <row r="155" spans="1:25" ht="21.75" hidden="1" customHeight="1" x14ac:dyDescent="0.35">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row>
    <row r="156" spans="1:25" ht="21.75" hidden="1" customHeight="1" x14ac:dyDescent="0.35">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row>
    <row r="157" spans="1:25" ht="21.75" hidden="1" customHeight="1" x14ac:dyDescent="0.3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row>
    <row r="158" spans="1:25" ht="21.75" hidden="1" customHeight="1" x14ac:dyDescent="0.3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row>
    <row r="159" spans="1:25" ht="21.75" hidden="1" customHeight="1" x14ac:dyDescent="0.3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row>
    <row r="160" spans="1:25" ht="21.75" hidden="1" customHeight="1" x14ac:dyDescent="0.35">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row>
    <row r="161" spans="1:25" ht="21.75" hidden="1" customHeight="1" x14ac:dyDescent="0.35">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row>
    <row r="162" spans="1:25" ht="21.75" hidden="1" customHeight="1" x14ac:dyDescent="0.35">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row>
    <row r="163" spans="1:25" ht="21.75" hidden="1" customHeight="1" x14ac:dyDescent="0.3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row>
    <row r="164" spans="1:25" ht="21.75" hidden="1" customHeight="1" x14ac:dyDescent="0.35">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row>
    <row r="165" spans="1:25" ht="21.75" hidden="1" customHeight="1" x14ac:dyDescent="0.35">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row>
    <row r="166" spans="1:25" ht="21.75" hidden="1" customHeight="1" x14ac:dyDescent="0.35">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row>
    <row r="167" spans="1:25" ht="21.75" hidden="1" customHeight="1" x14ac:dyDescent="0.3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row>
    <row r="168" spans="1:25" ht="21.75" hidden="1" customHeight="1" x14ac:dyDescent="0.3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row>
    <row r="169" spans="1:25" ht="21.75" hidden="1" customHeight="1" x14ac:dyDescent="0.35">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row>
    <row r="170" spans="1:25" ht="21.75" hidden="1" customHeight="1" x14ac:dyDescent="0.35">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row>
    <row r="171" spans="1:25" ht="21.75" hidden="1" customHeight="1" x14ac:dyDescent="0.35">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row>
    <row r="172" spans="1:25" ht="21.75" hidden="1" customHeight="1" x14ac:dyDescent="0.3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row>
    <row r="173" spans="1:25" ht="21.75" hidden="1" customHeight="1" x14ac:dyDescent="0.3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row>
    <row r="174" spans="1:25" ht="21.75" hidden="1" customHeight="1" x14ac:dyDescent="0.35">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row>
    <row r="175" spans="1:25" ht="21.75" hidden="1" customHeight="1" x14ac:dyDescent="0.3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row>
    <row r="176" spans="1:25" ht="21.75" hidden="1" customHeight="1" x14ac:dyDescent="0.35">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row>
    <row r="177" spans="1:25" ht="21.75" hidden="1" customHeight="1" x14ac:dyDescent="0.35">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row>
    <row r="178" spans="1:25" ht="21.75" hidden="1" customHeight="1" x14ac:dyDescent="0.35">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row>
    <row r="179" spans="1:25" ht="21.75" hidden="1" customHeight="1" x14ac:dyDescent="0.35">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row>
    <row r="180" spans="1:25" ht="21.75" hidden="1" customHeight="1" x14ac:dyDescent="0.35">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row>
    <row r="181" spans="1:25" ht="21.75" hidden="1" customHeight="1" x14ac:dyDescent="0.35">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row>
    <row r="182" spans="1:25" ht="21.75" hidden="1" customHeight="1" x14ac:dyDescent="0.3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row>
    <row r="183" spans="1:25" ht="21.75" hidden="1" customHeight="1" x14ac:dyDescent="0.35">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row>
    <row r="184" spans="1:25" ht="21.75" hidden="1" customHeight="1" x14ac:dyDescent="0.35">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row>
    <row r="185" spans="1:25" ht="21.75" hidden="1" customHeight="1" x14ac:dyDescent="0.35">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row>
    <row r="186" spans="1:25" ht="21.75" hidden="1" customHeight="1" x14ac:dyDescent="0.35">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row>
    <row r="187" spans="1:25" ht="21.75" hidden="1" customHeight="1" x14ac:dyDescent="0.35">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row>
    <row r="188" spans="1:25" ht="21.75" hidden="1" customHeight="1" x14ac:dyDescent="0.35">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row>
    <row r="189" spans="1:25" ht="21.75" hidden="1" customHeight="1" x14ac:dyDescent="0.35">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row>
    <row r="190" spans="1:25" ht="21.75" hidden="1" customHeight="1" x14ac:dyDescent="0.35">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row>
    <row r="191" spans="1:25" ht="21.75" hidden="1" customHeight="1" x14ac:dyDescent="0.35">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row>
    <row r="192" spans="1:25" ht="21.75" hidden="1" customHeight="1" x14ac:dyDescent="0.35">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row>
    <row r="193" spans="1:25" ht="21.75" hidden="1" customHeight="1" x14ac:dyDescent="0.35">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row>
    <row r="194" spans="1:25" ht="21.75" hidden="1" customHeight="1" x14ac:dyDescent="0.3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row>
    <row r="195" spans="1:25" ht="21.75" hidden="1" customHeight="1" x14ac:dyDescent="0.35">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row>
    <row r="196" spans="1:25" ht="21.75" hidden="1" customHeight="1" x14ac:dyDescent="0.35">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row>
    <row r="197" spans="1:25" ht="21.75" hidden="1" customHeight="1" x14ac:dyDescent="0.3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row>
    <row r="198" spans="1:25" ht="21.75" hidden="1" customHeight="1" x14ac:dyDescent="0.35">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row>
    <row r="199" spans="1:25" ht="21.75" hidden="1" customHeight="1" x14ac:dyDescent="0.35">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row>
    <row r="200" spans="1:25" ht="21.75" hidden="1" customHeight="1" x14ac:dyDescent="0.35">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row>
    <row r="201" spans="1:25" ht="21.75" hidden="1" customHeight="1" x14ac:dyDescent="0.35">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row>
    <row r="202" spans="1:25" ht="21.75" hidden="1" customHeight="1" x14ac:dyDescent="0.35">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row>
    <row r="203" spans="1:25" ht="21.75" hidden="1" customHeight="1" x14ac:dyDescent="0.35">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row>
    <row r="204" spans="1:25" ht="21.75" hidden="1" customHeight="1" x14ac:dyDescent="0.35">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row>
    <row r="205" spans="1:25" ht="21.75" hidden="1" customHeight="1" x14ac:dyDescent="0.3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row>
    <row r="206" spans="1:25" ht="21.75" hidden="1" customHeight="1" x14ac:dyDescent="0.35">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row>
    <row r="207" spans="1:25" ht="21.75" hidden="1" customHeight="1" x14ac:dyDescent="0.35">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row>
    <row r="208" spans="1:25" ht="21.75" hidden="1" customHeight="1" x14ac:dyDescent="0.35">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row>
    <row r="209" spans="1:25" ht="21.75" hidden="1" customHeight="1" x14ac:dyDescent="0.3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row>
    <row r="210" spans="1:25" ht="21.75" hidden="1" customHeight="1" x14ac:dyDescent="0.35">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row>
    <row r="211" spans="1:25" ht="21.75" hidden="1" customHeight="1" x14ac:dyDescent="0.35">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row>
    <row r="212" spans="1:25" ht="21.75" hidden="1" customHeight="1" x14ac:dyDescent="0.35">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row>
    <row r="213" spans="1:25" ht="21.75" hidden="1" customHeight="1" x14ac:dyDescent="0.35">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row>
    <row r="214" spans="1:25" ht="21.75" hidden="1" customHeight="1" x14ac:dyDescent="0.35">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row>
    <row r="215" spans="1:25" ht="21.75" hidden="1" customHeight="1" x14ac:dyDescent="0.35">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row>
    <row r="216" spans="1:25" ht="21.75" hidden="1" customHeight="1" x14ac:dyDescent="0.35">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row>
    <row r="217" spans="1:25" ht="21.75" hidden="1" customHeight="1" x14ac:dyDescent="0.35">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row>
    <row r="218" spans="1:25" ht="21.75" hidden="1" customHeight="1" x14ac:dyDescent="0.35">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row>
    <row r="219" spans="1:25" ht="21.75" hidden="1" customHeight="1" x14ac:dyDescent="0.35">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row>
    <row r="220" spans="1:25" ht="21.75" hidden="1" customHeight="1" x14ac:dyDescent="0.3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row>
    <row r="221" spans="1:25" ht="21.75" hidden="1" customHeight="1" x14ac:dyDescent="0.3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row>
    <row r="222" spans="1:25" ht="21.75" hidden="1" customHeight="1" x14ac:dyDescent="0.35">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row>
    <row r="223" spans="1:25" ht="21.75" hidden="1" customHeight="1" x14ac:dyDescent="0.35">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row>
    <row r="224" spans="1:25" ht="21.75" hidden="1" customHeight="1" x14ac:dyDescent="0.3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row>
    <row r="225" spans="1:25" ht="21.75" hidden="1" customHeight="1" x14ac:dyDescent="0.35">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row>
    <row r="226" spans="1:25" ht="21.75" hidden="1" customHeight="1" x14ac:dyDescent="0.35">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row>
    <row r="227" spans="1:25" ht="21.75" hidden="1" customHeight="1" x14ac:dyDescent="0.35">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row>
    <row r="228" spans="1:25" ht="21.75" hidden="1" customHeight="1" x14ac:dyDescent="0.35">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row>
    <row r="229" spans="1:25" ht="21.75" hidden="1" customHeight="1" x14ac:dyDescent="0.35">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row>
    <row r="230" spans="1:25" ht="14.5" hidden="1" customHeight="1" x14ac:dyDescent="0.35"/>
    <row r="231" spans="1:25" ht="14.5" hidden="1" customHeight="1" x14ac:dyDescent="0.35"/>
    <row r="232" spans="1:25" ht="21.75" customHeight="1" x14ac:dyDescent="0.35"/>
    <row r="233" spans="1:25" ht="21.75" customHeight="1" x14ac:dyDescent="0.35"/>
  </sheetData>
  <pageMargins left="0.7" right="0.7" top="0.75" bottom="0.75" header="0" footer="0"/>
  <pageSetup paperSize="9"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D2A67-17EF-485E-B52F-890A34D7F257}">
  <sheetPr>
    <tabColor theme="4"/>
  </sheetPr>
  <dimension ref="A1:AX37"/>
  <sheetViews>
    <sheetView showGridLines="0" zoomScale="40" zoomScaleNormal="40" workbookViewId="0">
      <pane xSplit="5" ySplit="7" topLeftCell="F8" activePane="bottomRight" state="frozen"/>
      <selection pane="topRight" activeCell="F1" sqref="F1"/>
      <selection pane="bottomLeft" activeCell="A8" sqref="A8"/>
      <selection pane="bottomRight"/>
    </sheetView>
  </sheetViews>
  <sheetFormatPr defaultColWidth="8.90625" defaultRowHeight="14.5" outlineLevelRow="1" outlineLevelCol="1" x14ac:dyDescent="0.35"/>
  <cols>
    <col min="1" max="2" width="2.6328125" style="60" customWidth="1"/>
    <col min="3" max="3" width="3.81640625" style="60" bestFit="1" customWidth="1"/>
    <col min="4" max="5" width="30.6328125" style="1" customWidth="1"/>
    <col min="6" max="6" width="2.6328125" style="1" customWidth="1" outlineLevel="1"/>
    <col min="7" max="12" width="15.6328125" style="1" customWidth="1" outlineLevel="1"/>
    <col min="13" max="13" width="2.6328125" style="1" customWidth="1" outlineLevel="1"/>
    <col min="14" max="14" width="15.6328125" style="1" customWidth="1" outlineLevel="1"/>
    <col min="15" max="15" width="2.6328125" style="1" customWidth="1" outlineLevel="1"/>
    <col min="16" max="16" width="50.6328125" style="1" customWidth="1" outlineLevel="1"/>
    <col min="17" max="17" width="2.6328125" style="1" customWidth="1" outlineLevel="1"/>
    <col min="18" max="18" width="2.6328125" style="1" customWidth="1"/>
    <col min="19" max="19" width="35.6328125" style="1" customWidth="1"/>
    <col min="20" max="20" width="8.6328125" style="1" customWidth="1"/>
    <col min="21" max="21" width="35.6328125" style="1" customWidth="1"/>
    <col min="22" max="22" width="8.6328125" style="1" customWidth="1"/>
    <col min="23" max="23" width="35.6328125" style="1" customWidth="1"/>
    <col min="24" max="24" width="8.6328125" style="1" customWidth="1"/>
    <col min="25" max="25" width="35.6328125" style="1" customWidth="1"/>
    <col min="26" max="26" width="8.6328125" style="1" customWidth="1"/>
    <col min="27" max="27" width="35.6328125" style="1" customWidth="1"/>
    <col min="28" max="28" width="8.6328125" style="1" customWidth="1"/>
    <col min="29" max="29" width="35.6328125" style="177" customWidth="1"/>
    <col min="30" max="30" width="8.6328125" style="1" customWidth="1"/>
    <col min="31" max="31" width="35.6328125" style="177" customWidth="1"/>
    <col min="32" max="32" width="8.6328125" style="1" customWidth="1"/>
    <col min="33" max="33" width="35.6328125" style="1" customWidth="1"/>
    <col min="34" max="34" width="8.6328125" style="1" customWidth="1"/>
    <col min="35" max="35" width="2.6328125" style="1" hidden="1" customWidth="1" outlineLevel="1"/>
    <col min="36" max="39" width="25.6328125" style="1" hidden="1" customWidth="1" outlineLevel="1"/>
    <col min="40" max="40" width="2.6328125" style="1" customWidth="1" collapsed="1"/>
    <col min="41" max="41" width="57.453125" style="1" customWidth="1"/>
    <col min="42" max="42" width="2.6328125" style="1" customWidth="1"/>
    <col min="43" max="43" width="8.90625" style="1" hidden="1" customWidth="1"/>
    <col min="44" max="46" width="25.6328125" style="1" hidden="1" customWidth="1"/>
    <col min="47" max="47" width="8.90625" style="1" hidden="1" customWidth="1"/>
    <col min="48" max="48" width="20.6328125" style="1" hidden="1" customWidth="1"/>
    <col min="49" max="49" width="0" style="1" hidden="1" customWidth="1"/>
    <col min="50" max="50" width="20.6328125" style="1" hidden="1" customWidth="1"/>
    <col min="51" max="16384" width="8.90625" style="1"/>
  </cols>
  <sheetData>
    <row r="1" spans="1:49" outlineLevel="1" x14ac:dyDescent="0.35">
      <c r="D1" s="3"/>
      <c r="E1" s="3"/>
      <c r="U1" s="3"/>
      <c r="AG1" s="3"/>
    </row>
    <row r="2" spans="1:49" ht="18.5" outlineLevel="1" x14ac:dyDescent="0.45">
      <c r="D2" s="61" t="s">
        <v>355</v>
      </c>
      <c r="E2" s="35"/>
      <c r="G2" s="61" t="s">
        <v>811</v>
      </c>
      <c r="H2" s="36"/>
      <c r="I2" s="36"/>
      <c r="J2" s="36"/>
      <c r="K2" s="36"/>
      <c r="L2" s="36"/>
      <c r="M2" s="36"/>
      <c r="N2" s="36"/>
      <c r="O2" s="36"/>
      <c r="P2" s="36"/>
      <c r="Q2" s="35"/>
      <c r="S2" s="61" t="s">
        <v>812</v>
      </c>
      <c r="T2" s="36"/>
      <c r="U2" s="36"/>
      <c r="V2" s="36"/>
      <c r="W2" s="36"/>
      <c r="X2" s="36"/>
      <c r="Y2" s="36"/>
      <c r="Z2" s="36"/>
      <c r="AA2" s="36"/>
      <c r="AB2" s="36"/>
      <c r="AC2" s="178"/>
      <c r="AD2" s="36"/>
      <c r="AE2" s="178"/>
      <c r="AF2" s="36"/>
      <c r="AG2" s="36"/>
      <c r="AH2" s="36"/>
      <c r="AI2" s="36"/>
      <c r="AJ2" s="36"/>
      <c r="AK2" s="36"/>
      <c r="AL2" s="36"/>
      <c r="AM2" s="36"/>
      <c r="AN2" s="36"/>
      <c r="AO2" s="35"/>
    </row>
    <row r="3" spans="1:49" ht="18.5" outlineLevel="1" x14ac:dyDescent="0.45">
      <c r="D3" s="221" t="s">
        <v>410</v>
      </c>
      <c r="E3" s="127"/>
      <c r="F3" s="73"/>
      <c r="G3" s="71"/>
    </row>
    <row r="4" spans="1:49" ht="111" outlineLevel="1" x14ac:dyDescent="0.45">
      <c r="D4" s="79" t="s">
        <v>965</v>
      </c>
      <c r="E4" s="332"/>
      <c r="F4" s="333"/>
      <c r="G4" s="79" t="s">
        <v>966</v>
      </c>
      <c r="H4" s="80"/>
      <c r="I4" s="80"/>
      <c r="J4" s="80"/>
      <c r="K4" s="80"/>
      <c r="L4" s="80"/>
      <c r="M4" s="80"/>
      <c r="N4" s="80"/>
      <c r="O4" s="80"/>
      <c r="P4" s="80"/>
      <c r="Q4" s="81"/>
      <c r="S4" s="83" t="s">
        <v>342</v>
      </c>
      <c r="T4" s="84"/>
      <c r="U4" s="85" t="s">
        <v>343</v>
      </c>
      <c r="V4" s="84"/>
      <c r="W4" s="85" t="s">
        <v>344</v>
      </c>
      <c r="X4" s="84"/>
      <c r="Y4" s="85" t="s">
        <v>491</v>
      </c>
      <c r="Z4" s="84"/>
      <c r="AA4" s="85" t="s">
        <v>485</v>
      </c>
      <c r="AB4" s="84"/>
      <c r="AC4" s="194" t="s">
        <v>814</v>
      </c>
      <c r="AD4" s="84"/>
      <c r="AE4" s="179" t="s">
        <v>486</v>
      </c>
      <c r="AF4" s="84"/>
      <c r="AG4" s="85" t="s">
        <v>492</v>
      </c>
      <c r="AH4" s="86"/>
      <c r="AI4" s="290"/>
      <c r="AJ4" s="290"/>
      <c r="AK4" s="290"/>
      <c r="AL4" s="290"/>
      <c r="AM4" s="290"/>
      <c r="AN4" s="290"/>
      <c r="AO4" s="330" t="s">
        <v>967</v>
      </c>
    </row>
    <row r="5" spans="1:49" ht="18.5" outlineLevel="1" x14ac:dyDescent="0.45">
      <c r="D5" s="73"/>
      <c r="E5" s="73"/>
      <c r="F5" s="73"/>
      <c r="G5" s="71"/>
      <c r="S5" s="249"/>
      <c r="T5" s="250" t="s">
        <v>647</v>
      </c>
      <c r="U5" s="251"/>
      <c r="V5" s="250" t="s">
        <v>648</v>
      </c>
      <c r="W5" s="250"/>
      <c r="X5" s="250" t="s">
        <v>649</v>
      </c>
      <c r="Y5" s="250"/>
      <c r="Z5" s="250" t="s">
        <v>650</v>
      </c>
      <c r="AA5" s="250"/>
      <c r="AB5" s="250" t="s">
        <v>651</v>
      </c>
      <c r="AC5" s="250"/>
      <c r="AD5" s="250" t="s">
        <v>652</v>
      </c>
      <c r="AE5" s="250"/>
      <c r="AF5" s="250" t="s">
        <v>653</v>
      </c>
      <c r="AG5" s="250"/>
      <c r="AH5" s="250" t="s">
        <v>654</v>
      </c>
      <c r="AI5" s="250"/>
      <c r="AJ5" s="3"/>
      <c r="AK5" s="3"/>
      <c r="AL5" s="3"/>
      <c r="AM5" s="3"/>
    </row>
    <row r="6" spans="1:49" customFormat="1" ht="23.5" x14ac:dyDescent="0.35">
      <c r="A6" s="60"/>
      <c r="B6" s="60"/>
      <c r="C6" s="60"/>
      <c r="D6" s="131" t="str">
        <f>+'Ranked Table'!D3</f>
        <v>FILL OUT TARGET NAME</v>
      </c>
      <c r="E6" s="1"/>
      <c r="F6" s="1"/>
      <c r="G6" s="1"/>
      <c r="H6" s="1"/>
      <c r="I6" s="1"/>
      <c r="J6" s="1"/>
      <c r="K6" s="1"/>
      <c r="L6" s="1"/>
      <c r="M6" s="1"/>
      <c r="N6" s="1"/>
      <c r="O6" s="1"/>
      <c r="P6" s="1"/>
      <c r="Q6" s="1"/>
      <c r="R6" s="1"/>
      <c r="S6" s="186" t="s">
        <v>462</v>
      </c>
      <c r="T6" s="180"/>
      <c r="U6" s="180"/>
      <c r="V6" s="180"/>
      <c r="W6" s="180"/>
      <c r="X6" s="180"/>
      <c r="Y6" s="180"/>
      <c r="Z6" s="180"/>
      <c r="AA6" s="183" t="s">
        <v>461</v>
      </c>
      <c r="AB6" s="181"/>
      <c r="AC6" s="181"/>
      <c r="AD6" s="181"/>
      <c r="AE6" s="181"/>
      <c r="AF6" s="182"/>
      <c r="AG6" s="185" t="s">
        <v>463</v>
      </c>
      <c r="AH6" s="184"/>
      <c r="AI6" s="1"/>
      <c r="AJ6" s="320" t="s">
        <v>881</v>
      </c>
      <c r="AK6" s="238"/>
      <c r="AL6" s="238"/>
      <c r="AM6" s="239"/>
      <c r="AN6" s="1"/>
      <c r="AO6" s="331" t="s">
        <v>815</v>
      </c>
      <c r="AP6" s="72"/>
      <c r="AQ6" s="72"/>
      <c r="AR6" s="72"/>
      <c r="AS6" s="72"/>
      <c r="AT6" s="72"/>
      <c r="AU6" s="72"/>
      <c r="AV6" s="1"/>
    </row>
    <row r="7" spans="1:49" customFormat="1" ht="55.5" x14ac:dyDescent="0.45">
      <c r="A7" s="60"/>
      <c r="B7" s="60"/>
      <c r="C7" s="60"/>
      <c r="D7" s="119" t="s">
        <v>159</v>
      </c>
      <c r="E7" s="119" t="s">
        <v>196</v>
      </c>
      <c r="F7" s="151"/>
      <c r="G7" s="49" t="s">
        <v>191</v>
      </c>
      <c r="H7" s="49" t="s">
        <v>192</v>
      </c>
      <c r="I7" s="49" t="s">
        <v>193</v>
      </c>
      <c r="J7" s="49" t="s">
        <v>194</v>
      </c>
      <c r="K7" s="49" t="s">
        <v>195</v>
      </c>
      <c r="L7" s="49" t="s">
        <v>237</v>
      </c>
      <c r="M7" s="152"/>
      <c r="N7" s="187" t="s">
        <v>214</v>
      </c>
      <c r="O7" s="190"/>
      <c r="P7" s="188" t="s">
        <v>170</v>
      </c>
      <c r="Q7" s="154"/>
      <c r="R7" s="153"/>
      <c r="S7" s="200" t="s">
        <v>329</v>
      </c>
      <c r="T7" s="201" t="s">
        <v>332</v>
      </c>
      <c r="U7" s="200" t="s">
        <v>330</v>
      </c>
      <c r="V7" s="201" t="s">
        <v>332</v>
      </c>
      <c r="W7" s="200" t="s">
        <v>739</v>
      </c>
      <c r="X7" s="201" t="s">
        <v>332</v>
      </c>
      <c r="Y7" s="200" t="s">
        <v>479</v>
      </c>
      <c r="Z7" s="201" t="s">
        <v>332</v>
      </c>
      <c r="AA7" s="202" t="s">
        <v>480</v>
      </c>
      <c r="AB7" s="203" t="s">
        <v>332</v>
      </c>
      <c r="AC7" s="203" t="s">
        <v>419</v>
      </c>
      <c r="AD7" s="203" t="s">
        <v>332</v>
      </c>
      <c r="AE7" s="203" t="s">
        <v>579</v>
      </c>
      <c r="AF7" s="203" t="s">
        <v>332</v>
      </c>
      <c r="AG7" s="202" t="s">
        <v>800</v>
      </c>
      <c r="AH7" s="203" t="s">
        <v>332</v>
      </c>
      <c r="AI7" s="317"/>
      <c r="AJ7" s="49" t="s">
        <v>331</v>
      </c>
      <c r="AK7" s="49" t="s">
        <v>872</v>
      </c>
      <c r="AL7" s="49" t="s">
        <v>871</v>
      </c>
      <c r="AM7" s="49" t="s">
        <v>880</v>
      </c>
      <c r="AN7" s="154"/>
      <c r="AO7" s="130" t="s">
        <v>799</v>
      </c>
      <c r="AP7" s="65"/>
      <c r="AQ7" s="65"/>
      <c r="AR7" s="205" t="s">
        <v>645</v>
      </c>
      <c r="AS7" s="205" t="s">
        <v>646</v>
      </c>
      <c r="AT7" s="205" t="s">
        <v>238</v>
      </c>
      <c r="AU7" s="65"/>
      <c r="AV7" s="241" t="s">
        <v>155</v>
      </c>
    </row>
    <row r="8" spans="1:49" customFormat="1" ht="26" x14ac:dyDescent="0.5">
      <c r="A8" s="60" t="str">
        <f ca="1">+D8&amp;E8</f>
        <v/>
      </c>
      <c r="B8" s="60"/>
      <c r="C8" s="310">
        <v>1</v>
      </c>
      <c r="D8" s="150" t="str">
        <f ca="1">IFERROR(INDEX('Ranked Table'!D:D,MATCH('Issue Prioritization'!$C8,'Ranked Table'!$AM:$AM,0)),"")</f>
        <v/>
      </c>
      <c r="E8" s="150" t="str">
        <f ca="1">IFERROR(INDEX('Ranked Table'!E:E,MATCH('Issue Prioritization'!$C8,'Ranked Table'!$AM:$AM,0)),"")</f>
        <v/>
      </c>
      <c r="F8" s="93"/>
      <c r="G8" s="54" t="str">
        <f ca="1">IFERROR(INDEX('Ranked Table'!G:G,MATCH('Issue Prioritization'!$C8,'Ranked Table'!$AM:$AM,0)),"")</f>
        <v/>
      </c>
      <c r="H8" s="54" t="str">
        <f ca="1">IFERROR(INDEX('Ranked Table'!H:H,MATCH('Issue Prioritization'!$C8,'Ranked Table'!$AM:$AM,0)),"")</f>
        <v/>
      </c>
      <c r="I8" s="54" t="str">
        <f ca="1">IFERROR(INDEX('Ranked Table'!I:I,MATCH('Issue Prioritization'!$C8,'Ranked Table'!$AM:$AM,0)),"")</f>
        <v/>
      </c>
      <c r="J8" s="54" t="str">
        <f ca="1">IFERROR(INDEX('Ranked Table'!J:J,MATCH('Issue Prioritization'!$C8,'Ranked Table'!$AM:$AM,0)),"")</f>
        <v/>
      </c>
      <c r="K8" s="54" t="str">
        <f ca="1">IFERROR(INDEX('Ranked Table'!K:K,MATCH('Issue Prioritization'!$C8,'Ranked Table'!$AM:$AM,0)),"")</f>
        <v/>
      </c>
      <c r="L8" s="54" t="str">
        <f ca="1">IFERROR(INDEX('Ranked Table'!L:L,MATCH('Issue Prioritization'!$C8,'Ranked Table'!$AM:$AM,0)),"")</f>
        <v/>
      </c>
      <c r="M8" s="158"/>
      <c r="N8" s="55" t="str">
        <f ca="1">IFERROR(INDEX('Ranked Table'!N:N,MATCH('Issue Prioritization'!$C8,'Ranked Table'!$AM:$AM,0)),"")</f>
        <v/>
      </c>
      <c r="O8" s="189"/>
      <c r="P8" s="156" t="str">
        <f ca="1">IFERROR(INDEX('Ranked Table'!P:P,MATCH('Issue Prioritization'!$C8,'Ranked Table'!$AM:$AM,0)),"")</f>
        <v/>
      </c>
      <c r="Q8" s="237"/>
      <c r="R8" s="66"/>
      <c r="S8" s="204"/>
      <c r="T8" s="124"/>
      <c r="U8" s="148"/>
      <c r="V8" s="124"/>
      <c r="W8" s="148"/>
      <c r="X8" s="124"/>
      <c r="Y8" s="148"/>
      <c r="Z8" s="124"/>
      <c r="AA8" s="204"/>
      <c r="AB8" s="124"/>
      <c r="AC8" s="204"/>
      <c r="AD8" s="124"/>
      <c r="AE8" s="204"/>
      <c r="AF8" s="124"/>
      <c r="AG8" s="204"/>
      <c r="AH8" s="124"/>
      <c r="AI8" s="318"/>
      <c r="AJ8" s="155" t="str">
        <f>+IF(SUM(T8,V8,X8,Z8,AB8,AD8,AF8,AH8)=0,"", SUM(T8,V8,X8,Z8,AB8,AD8,AF8,AH8))</f>
        <v/>
      </c>
      <c r="AK8" s="155" t="str">
        <f>+IF(SUM(T8,V8,X8,Z8)=0,"",SUM(T8,V8,X8,Z8))</f>
        <v/>
      </c>
      <c r="AL8" s="155" t="str">
        <f>+IF(SUM(AB8,AD8,AF8)=0,"",SUM(AB8,AD8,AF8))</f>
        <v/>
      </c>
      <c r="AM8" s="155" t="str">
        <f>+IF(AH8=0,"",AH8)</f>
        <v/>
      </c>
      <c r="AN8" s="126"/>
      <c r="AO8" s="242" t="s">
        <v>458</v>
      </c>
      <c r="AP8" s="66"/>
      <c r="AQ8" s="66"/>
      <c r="AR8" s="155">
        <f t="shared" ref="AR8:AR37" si="0">SUM(AF8,AD8,AB8,Z8,X8,V8,T8)</f>
        <v>0</v>
      </c>
      <c r="AS8" s="155" t="str">
        <f t="shared" ref="AS8:AS37" si="1">+IF(OR(AR8=0,AO8="Remove"),"",AR8)</f>
        <v/>
      </c>
      <c r="AT8" s="244" t="str">
        <f>+IFERROR(RANK(AS8,$AS$8:$AS$37,0)+COUNTIF($AS$8:AS8,AS8)-1,"N/A")</f>
        <v>N/A</v>
      </c>
      <c r="AU8" s="66"/>
      <c r="AV8" s="13" t="s">
        <v>458</v>
      </c>
      <c r="AW8" s="1"/>
    </row>
    <row r="9" spans="1:49" customFormat="1" ht="26" x14ac:dyDescent="0.5">
      <c r="A9" s="60" t="str">
        <f t="shared" ref="A9:A32" ca="1" si="2">+D9&amp;E9</f>
        <v/>
      </c>
      <c r="B9" s="60"/>
      <c r="C9" s="310">
        <f>C8+1</f>
        <v>2</v>
      </c>
      <c r="D9" s="150" t="str">
        <f ca="1">IFERROR(INDEX('Ranked Table'!D:D,MATCH('Issue Prioritization'!$C9,'Ranked Table'!$AM:$AM,0)),"")</f>
        <v/>
      </c>
      <c r="E9" s="150" t="str">
        <f ca="1">IFERROR(INDEX('Ranked Table'!E:E,MATCH('Issue Prioritization'!$C9,'Ranked Table'!$AM:$AM,0)),"")</f>
        <v/>
      </c>
      <c r="F9" s="93"/>
      <c r="G9" s="54" t="str">
        <f ca="1">IFERROR(INDEX('Ranked Table'!G:G,MATCH('Issue Prioritization'!$C9,'Ranked Table'!$AM:$AM,0)),"")</f>
        <v/>
      </c>
      <c r="H9" s="54" t="str">
        <f ca="1">IFERROR(INDEX('Ranked Table'!H:H,MATCH('Issue Prioritization'!$C9,'Ranked Table'!$AM:$AM,0)),"")</f>
        <v/>
      </c>
      <c r="I9" s="54" t="str">
        <f ca="1">IFERROR(INDEX('Ranked Table'!I:I,MATCH('Issue Prioritization'!$C9,'Ranked Table'!$AM:$AM,0)),"")</f>
        <v/>
      </c>
      <c r="J9" s="54" t="str">
        <f ca="1">IFERROR(INDEX('Ranked Table'!J:J,MATCH('Issue Prioritization'!$C9,'Ranked Table'!$AM:$AM,0)),"")</f>
        <v/>
      </c>
      <c r="K9" s="54" t="str">
        <f ca="1">IFERROR(INDEX('Ranked Table'!K:K,MATCH('Issue Prioritization'!$C9,'Ranked Table'!$AM:$AM,0)),"")</f>
        <v/>
      </c>
      <c r="L9" s="54" t="str">
        <f ca="1">IFERROR(INDEX('Ranked Table'!L:L,MATCH('Issue Prioritization'!$C9,'Ranked Table'!$AM:$AM,0)),"")</f>
        <v/>
      </c>
      <c r="M9" s="158"/>
      <c r="N9" s="55" t="str">
        <f ca="1">IFERROR(INDEX('Ranked Table'!N:N,MATCH('Issue Prioritization'!$C9,'Ranked Table'!$AM:$AM,0)),"")</f>
        <v/>
      </c>
      <c r="O9" s="189"/>
      <c r="P9" s="156" t="str">
        <f ca="1">IFERROR(INDEX('Ranked Table'!P:P,MATCH('Issue Prioritization'!$C9,'Ranked Table'!$AM:$AM,0)),"")</f>
        <v/>
      </c>
      <c r="Q9" s="237"/>
      <c r="R9" s="66"/>
      <c r="S9" s="204"/>
      <c r="T9" s="124"/>
      <c r="U9" s="204"/>
      <c r="V9" s="124"/>
      <c r="W9" s="204"/>
      <c r="X9" s="124"/>
      <c r="Y9" s="204"/>
      <c r="Z9" s="124"/>
      <c r="AA9" s="148"/>
      <c r="AB9" s="124"/>
      <c r="AC9" s="148"/>
      <c r="AD9" s="124"/>
      <c r="AE9" s="204"/>
      <c r="AF9" s="124"/>
      <c r="AG9" s="148"/>
      <c r="AH9" s="124"/>
      <c r="AI9" s="318"/>
      <c r="AJ9" s="155" t="str">
        <f t="shared" ref="AJ9:AJ37" si="3">+IF(SUM(T9,V9,X9,Z9,AB9,AD9,AF9,AH9)=0,"", SUM(T9,V9,X9,Z9,AB9,AD9,AF9,AH9))</f>
        <v/>
      </c>
      <c r="AK9" s="155" t="str">
        <f t="shared" ref="AK9:AK37" si="4">+IF(SUM(T9,V9,X9,Z9)=0,"",SUM(T9,V9,X9,Z9))</f>
        <v/>
      </c>
      <c r="AL9" s="155" t="str">
        <f t="shared" ref="AL9:AL37" si="5">+IF(SUM(AB9,AD9,AF9)=0,"",SUM(AB9,AD9,AF9))</f>
        <v/>
      </c>
      <c r="AM9" s="155" t="str">
        <f t="shared" ref="AM9:AM37" si="6">+IF(AH9=0,"",AH9)</f>
        <v/>
      </c>
      <c r="AN9" s="126"/>
      <c r="AO9" s="242" t="s">
        <v>458</v>
      </c>
      <c r="AP9" s="66"/>
      <c r="AQ9" s="66"/>
      <c r="AR9" s="155">
        <f t="shared" si="0"/>
        <v>0</v>
      </c>
      <c r="AS9" s="155" t="str">
        <f t="shared" si="1"/>
        <v/>
      </c>
      <c r="AT9" s="244" t="str">
        <f>+IFERROR(RANK(AS9,$AS$8:$AS$37,0)+COUNTIF($AS$8:AS9,AS9)-1,"N/A")</f>
        <v>N/A</v>
      </c>
      <c r="AU9" s="66"/>
      <c r="AV9" s="13" t="s">
        <v>454</v>
      </c>
    </row>
    <row r="10" spans="1:49" customFormat="1" ht="26" x14ac:dyDescent="0.5">
      <c r="A10" s="60" t="str">
        <f t="shared" ca="1" si="2"/>
        <v/>
      </c>
      <c r="B10" s="60"/>
      <c r="C10" s="310">
        <f t="shared" ref="C10:C37" si="7">C9+1</f>
        <v>3</v>
      </c>
      <c r="D10" s="150" t="str">
        <f ca="1">IFERROR(INDEX('Ranked Table'!D:D,MATCH('Issue Prioritization'!$C10,'Ranked Table'!$AM:$AM,0)),"")</f>
        <v/>
      </c>
      <c r="E10" s="150" t="str">
        <f ca="1">IFERROR(INDEX('Ranked Table'!E:E,MATCH('Issue Prioritization'!$C10,'Ranked Table'!$AM:$AM,0)),"")</f>
        <v/>
      </c>
      <c r="F10" s="93"/>
      <c r="G10" s="54" t="str">
        <f ca="1">IFERROR(INDEX('Ranked Table'!G:G,MATCH('Issue Prioritization'!$C10,'Ranked Table'!$AM:$AM,0)),"")</f>
        <v/>
      </c>
      <c r="H10" s="54" t="str">
        <f ca="1">IFERROR(INDEX('Ranked Table'!H:H,MATCH('Issue Prioritization'!$C10,'Ranked Table'!$AM:$AM,0)),"")</f>
        <v/>
      </c>
      <c r="I10" s="54" t="str">
        <f ca="1">IFERROR(INDEX('Ranked Table'!I:I,MATCH('Issue Prioritization'!$C10,'Ranked Table'!$AM:$AM,0)),"")</f>
        <v/>
      </c>
      <c r="J10" s="54" t="str">
        <f ca="1">IFERROR(INDEX('Ranked Table'!J:J,MATCH('Issue Prioritization'!$C10,'Ranked Table'!$AM:$AM,0)),"")</f>
        <v/>
      </c>
      <c r="K10" s="54" t="str">
        <f ca="1">IFERROR(INDEX('Ranked Table'!K:K,MATCH('Issue Prioritization'!$C10,'Ranked Table'!$AM:$AM,0)),"")</f>
        <v/>
      </c>
      <c r="L10" s="54" t="str">
        <f ca="1">IFERROR(INDEX('Ranked Table'!L:L,MATCH('Issue Prioritization'!$C10,'Ranked Table'!$AM:$AM,0)),"")</f>
        <v/>
      </c>
      <c r="M10" s="158"/>
      <c r="N10" s="55" t="str">
        <f ca="1">IFERROR(INDEX('Ranked Table'!N:N,MATCH('Issue Prioritization'!$C10,'Ranked Table'!$AM:$AM,0)),"")</f>
        <v/>
      </c>
      <c r="O10" s="189"/>
      <c r="P10" s="156" t="str">
        <f ca="1">IFERROR(INDEX('Ranked Table'!P:P,MATCH('Issue Prioritization'!$C10,'Ranked Table'!$AM:$AM,0)),"")</f>
        <v/>
      </c>
      <c r="Q10" s="237"/>
      <c r="R10" s="66"/>
      <c r="S10" s="204"/>
      <c r="T10" s="124"/>
      <c r="U10" s="204"/>
      <c r="V10" s="124"/>
      <c r="W10" s="204"/>
      <c r="X10" s="124"/>
      <c r="Y10" s="204"/>
      <c r="Z10" s="124"/>
      <c r="AA10" s="204"/>
      <c r="AB10" s="124"/>
      <c r="AC10" s="204"/>
      <c r="AD10" s="124"/>
      <c r="AE10" s="204"/>
      <c r="AF10" s="124"/>
      <c r="AG10" s="204"/>
      <c r="AH10" s="124"/>
      <c r="AI10" s="318"/>
      <c r="AJ10" s="155" t="str">
        <f t="shared" si="3"/>
        <v/>
      </c>
      <c r="AK10" s="155" t="str">
        <f t="shared" si="4"/>
        <v/>
      </c>
      <c r="AL10" s="155" t="str">
        <f t="shared" si="5"/>
        <v/>
      </c>
      <c r="AM10" s="155" t="str">
        <f t="shared" si="6"/>
        <v/>
      </c>
      <c r="AN10" s="126"/>
      <c r="AO10" s="242" t="s">
        <v>458</v>
      </c>
      <c r="AP10" s="66"/>
      <c r="AQ10" s="66"/>
      <c r="AR10" s="155">
        <f t="shared" si="0"/>
        <v>0</v>
      </c>
      <c r="AS10" s="155" t="str">
        <f t="shared" si="1"/>
        <v/>
      </c>
      <c r="AT10" s="244" t="str">
        <f>+IFERROR(RANK(AS10,$AS$8:$AS$37,0)+COUNTIF($AS$8:AS10,AS10)-1,"N/A")</f>
        <v>N/A</v>
      </c>
      <c r="AU10" s="66"/>
      <c r="AV10" s="1"/>
    </row>
    <row r="11" spans="1:49" customFormat="1" ht="26" x14ac:dyDescent="0.5">
      <c r="A11" s="60" t="str">
        <f t="shared" ca="1" si="2"/>
        <v/>
      </c>
      <c r="B11" s="60"/>
      <c r="C11" s="310">
        <f t="shared" si="7"/>
        <v>4</v>
      </c>
      <c r="D11" s="150" t="str">
        <f ca="1">IFERROR(INDEX('Ranked Table'!D:D,MATCH('Issue Prioritization'!$C11,'Ranked Table'!$AM:$AM,0)),"")</f>
        <v/>
      </c>
      <c r="E11" s="150" t="str">
        <f ca="1">IFERROR(INDEX('Ranked Table'!E:E,MATCH('Issue Prioritization'!$C11,'Ranked Table'!$AM:$AM,0)),"")</f>
        <v/>
      </c>
      <c r="F11" s="93"/>
      <c r="G11" s="54" t="str">
        <f ca="1">IFERROR(INDEX('Ranked Table'!G:G,MATCH('Issue Prioritization'!$C11,'Ranked Table'!$AM:$AM,0)),"")</f>
        <v/>
      </c>
      <c r="H11" s="54" t="str">
        <f ca="1">IFERROR(INDEX('Ranked Table'!H:H,MATCH('Issue Prioritization'!$C11,'Ranked Table'!$AM:$AM,0)),"")</f>
        <v/>
      </c>
      <c r="I11" s="54" t="str">
        <f ca="1">IFERROR(INDEX('Ranked Table'!I:I,MATCH('Issue Prioritization'!$C11,'Ranked Table'!$AM:$AM,0)),"")</f>
        <v/>
      </c>
      <c r="J11" s="54" t="str">
        <f ca="1">IFERROR(INDEX('Ranked Table'!J:J,MATCH('Issue Prioritization'!$C11,'Ranked Table'!$AM:$AM,0)),"")</f>
        <v/>
      </c>
      <c r="K11" s="54" t="str">
        <f ca="1">IFERROR(INDEX('Ranked Table'!K:K,MATCH('Issue Prioritization'!$C11,'Ranked Table'!$AM:$AM,0)),"")</f>
        <v/>
      </c>
      <c r="L11" s="54" t="str">
        <f ca="1">IFERROR(INDEX('Ranked Table'!L:L,MATCH('Issue Prioritization'!$C11,'Ranked Table'!$AM:$AM,0)),"")</f>
        <v/>
      </c>
      <c r="M11" s="158"/>
      <c r="N11" s="55" t="str">
        <f ca="1">IFERROR(INDEX('Ranked Table'!N:N,MATCH('Issue Prioritization'!$C11,'Ranked Table'!$AM:$AM,0)),"")</f>
        <v/>
      </c>
      <c r="O11" s="189"/>
      <c r="P11" s="156" t="str">
        <f ca="1">IFERROR(INDEX('Ranked Table'!P:P,MATCH('Issue Prioritization'!$C11,'Ranked Table'!$AM:$AM,0)),"")</f>
        <v/>
      </c>
      <c r="Q11" s="237"/>
      <c r="R11" s="66"/>
      <c r="S11" s="204"/>
      <c r="T11" s="124"/>
      <c r="U11" s="204"/>
      <c r="V11" s="124"/>
      <c r="W11" s="204"/>
      <c r="X11" s="124"/>
      <c r="Y11" s="204"/>
      <c r="Z11" s="124"/>
      <c r="AA11" s="204"/>
      <c r="AB11" s="124"/>
      <c r="AC11" s="204"/>
      <c r="AD11" s="124"/>
      <c r="AE11" s="204"/>
      <c r="AF11" s="124"/>
      <c r="AG11" s="204"/>
      <c r="AH11" s="124"/>
      <c r="AI11" s="318"/>
      <c r="AJ11" s="155" t="str">
        <f t="shared" si="3"/>
        <v/>
      </c>
      <c r="AK11" s="155" t="str">
        <f t="shared" si="4"/>
        <v/>
      </c>
      <c r="AL11" s="155" t="str">
        <f t="shared" si="5"/>
        <v/>
      </c>
      <c r="AM11" s="155" t="str">
        <f t="shared" si="6"/>
        <v/>
      </c>
      <c r="AN11" s="126"/>
      <c r="AO11" s="242" t="s">
        <v>458</v>
      </c>
      <c r="AP11" s="66"/>
      <c r="AQ11" s="66"/>
      <c r="AR11" s="155">
        <f t="shared" si="0"/>
        <v>0</v>
      </c>
      <c r="AS11" s="155" t="str">
        <f t="shared" si="1"/>
        <v/>
      </c>
      <c r="AT11" s="244" t="str">
        <f>+IFERROR(RANK(AS11,$AS$8:$AS$37,0)+COUNTIF($AS$8:AS11,AS11)-1,"N/A")</f>
        <v>N/A</v>
      </c>
      <c r="AU11" s="66"/>
      <c r="AV11" s="1"/>
    </row>
    <row r="12" spans="1:49" customFormat="1" ht="26" x14ac:dyDescent="0.5">
      <c r="A12" s="60" t="str">
        <f t="shared" ca="1" si="2"/>
        <v/>
      </c>
      <c r="B12" s="60"/>
      <c r="C12" s="310">
        <f t="shared" si="7"/>
        <v>5</v>
      </c>
      <c r="D12" s="150" t="str">
        <f ca="1">IFERROR(INDEX('Ranked Table'!D:D,MATCH('Issue Prioritization'!$C12,'Ranked Table'!$AM:$AM,0)),"")</f>
        <v/>
      </c>
      <c r="E12" s="150" t="str">
        <f ca="1">IFERROR(INDEX('Ranked Table'!E:E,MATCH('Issue Prioritization'!$C12,'Ranked Table'!$AM:$AM,0)),"")</f>
        <v/>
      </c>
      <c r="F12" s="93"/>
      <c r="G12" s="54" t="str">
        <f ca="1">IFERROR(INDEX('Ranked Table'!G:G,MATCH('Issue Prioritization'!$C12,'Ranked Table'!$AM:$AM,0)),"")</f>
        <v/>
      </c>
      <c r="H12" s="54" t="str">
        <f ca="1">IFERROR(INDEX('Ranked Table'!H:H,MATCH('Issue Prioritization'!$C12,'Ranked Table'!$AM:$AM,0)),"")</f>
        <v/>
      </c>
      <c r="I12" s="54" t="str">
        <f ca="1">IFERROR(INDEX('Ranked Table'!I:I,MATCH('Issue Prioritization'!$C12,'Ranked Table'!$AM:$AM,0)),"")</f>
        <v/>
      </c>
      <c r="J12" s="54" t="str">
        <f ca="1">IFERROR(INDEX('Ranked Table'!J:J,MATCH('Issue Prioritization'!$C12,'Ranked Table'!$AM:$AM,0)),"")</f>
        <v/>
      </c>
      <c r="K12" s="54" t="str">
        <f ca="1">IFERROR(INDEX('Ranked Table'!K:K,MATCH('Issue Prioritization'!$C12,'Ranked Table'!$AM:$AM,0)),"")</f>
        <v/>
      </c>
      <c r="L12" s="54" t="str">
        <f ca="1">IFERROR(INDEX('Ranked Table'!L:L,MATCH('Issue Prioritization'!$C12,'Ranked Table'!$AM:$AM,0)),"")</f>
        <v/>
      </c>
      <c r="M12" s="158"/>
      <c r="N12" s="55" t="str">
        <f ca="1">IFERROR(INDEX('Ranked Table'!N:N,MATCH('Issue Prioritization'!$C12,'Ranked Table'!$AM:$AM,0)),"")</f>
        <v/>
      </c>
      <c r="O12" s="189"/>
      <c r="P12" s="156" t="str">
        <f ca="1">IFERROR(INDEX('Ranked Table'!P:P,MATCH('Issue Prioritization'!$C12,'Ranked Table'!$AM:$AM,0)),"")</f>
        <v/>
      </c>
      <c r="Q12" s="237"/>
      <c r="R12" s="66"/>
      <c r="S12" s="204"/>
      <c r="T12" s="124"/>
      <c r="U12" s="204"/>
      <c r="V12" s="124"/>
      <c r="W12" s="204"/>
      <c r="X12" s="124"/>
      <c r="Y12" s="204"/>
      <c r="Z12" s="124"/>
      <c r="AA12" s="204"/>
      <c r="AB12" s="124"/>
      <c r="AC12" s="204"/>
      <c r="AD12" s="124"/>
      <c r="AE12" s="204"/>
      <c r="AF12" s="124"/>
      <c r="AG12" s="204"/>
      <c r="AH12" s="124"/>
      <c r="AI12" s="318"/>
      <c r="AJ12" s="155" t="str">
        <f t="shared" si="3"/>
        <v/>
      </c>
      <c r="AK12" s="155" t="str">
        <f t="shared" si="4"/>
        <v/>
      </c>
      <c r="AL12" s="155" t="str">
        <f t="shared" si="5"/>
        <v/>
      </c>
      <c r="AM12" s="155" t="str">
        <f t="shared" si="6"/>
        <v/>
      </c>
      <c r="AN12" s="126"/>
      <c r="AO12" s="242" t="s">
        <v>458</v>
      </c>
      <c r="AP12" s="66"/>
      <c r="AQ12" s="66"/>
      <c r="AR12" s="155">
        <f t="shared" si="0"/>
        <v>0</v>
      </c>
      <c r="AS12" s="155" t="str">
        <f t="shared" si="1"/>
        <v/>
      </c>
      <c r="AT12" s="244" t="str">
        <f>+IFERROR(RANK(AS12,$AS$8:$AS$37,0)+COUNTIF($AS$8:AS12,AS12)-1,"N/A")</f>
        <v>N/A</v>
      </c>
      <c r="AU12" s="66"/>
      <c r="AV12" s="1"/>
    </row>
    <row r="13" spans="1:49" customFormat="1" ht="26" x14ac:dyDescent="0.5">
      <c r="A13" s="60" t="str">
        <f t="shared" ca="1" si="2"/>
        <v/>
      </c>
      <c r="B13" s="60"/>
      <c r="C13" s="310">
        <f t="shared" si="7"/>
        <v>6</v>
      </c>
      <c r="D13" s="150" t="str">
        <f ca="1">IFERROR(INDEX('Ranked Table'!D:D,MATCH('Issue Prioritization'!$C13,'Ranked Table'!$AM:$AM,0)),"")</f>
        <v/>
      </c>
      <c r="E13" s="150" t="str">
        <f ca="1">IFERROR(INDEX('Ranked Table'!E:E,MATCH('Issue Prioritization'!$C13,'Ranked Table'!$AM:$AM,0)),"")</f>
        <v/>
      </c>
      <c r="F13" s="93"/>
      <c r="G13" s="54" t="str">
        <f ca="1">IFERROR(INDEX('Ranked Table'!G:G,MATCH('Issue Prioritization'!$C13,'Ranked Table'!$AM:$AM,0)),"")</f>
        <v/>
      </c>
      <c r="H13" s="54" t="str">
        <f ca="1">IFERROR(INDEX('Ranked Table'!H:H,MATCH('Issue Prioritization'!$C13,'Ranked Table'!$AM:$AM,0)),"")</f>
        <v/>
      </c>
      <c r="I13" s="54" t="str">
        <f ca="1">IFERROR(INDEX('Ranked Table'!I:I,MATCH('Issue Prioritization'!$C13,'Ranked Table'!$AM:$AM,0)),"")</f>
        <v/>
      </c>
      <c r="J13" s="54" t="str">
        <f ca="1">IFERROR(INDEX('Ranked Table'!J:J,MATCH('Issue Prioritization'!$C13,'Ranked Table'!$AM:$AM,0)),"")</f>
        <v/>
      </c>
      <c r="K13" s="54" t="str">
        <f ca="1">IFERROR(INDEX('Ranked Table'!K:K,MATCH('Issue Prioritization'!$C13,'Ranked Table'!$AM:$AM,0)),"")</f>
        <v/>
      </c>
      <c r="L13" s="54" t="str">
        <f ca="1">IFERROR(INDEX('Ranked Table'!L:L,MATCH('Issue Prioritization'!$C13,'Ranked Table'!$AM:$AM,0)),"")</f>
        <v/>
      </c>
      <c r="M13" s="158"/>
      <c r="N13" s="55" t="str">
        <f ca="1">IFERROR(INDEX('Ranked Table'!N:N,MATCH('Issue Prioritization'!$C13,'Ranked Table'!$AM:$AM,0)),"")</f>
        <v/>
      </c>
      <c r="O13" s="189"/>
      <c r="P13" s="156" t="str">
        <f ca="1">IFERROR(INDEX('Ranked Table'!P:P,MATCH('Issue Prioritization'!$C13,'Ranked Table'!$AM:$AM,0)),"")</f>
        <v/>
      </c>
      <c r="Q13" s="237"/>
      <c r="R13" s="66"/>
      <c r="S13" s="204"/>
      <c r="T13" s="124"/>
      <c r="U13" s="204"/>
      <c r="V13" s="124"/>
      <c r="W13" s="204"/>
      <c r="X13" s="124"/>
      <c r="Y13" s="204"/>
      <c r="Z13" s="124"/>
      <c r="AA13" s="204"/>
      <c r="AB13" s="124"/>
      <c r="AC13" s="204"/>
      <c r="AD13" s="124"/>
      <c r="AE13" s="204"/>
      <c r="AF13" s="124"/>
      <c r="AG13" s="204"/>
      <c r="AH13" s="124"/>
      <c r="AI13" s="318"/>
      <c r="AJ13" s="155" t="str">
        <f t="shared" si="3"/>
        <v/>
      </c>
      <c r="AK13" s="155" t="str">
        <f t="shared" si="4"/>
        <v/>
      </c>
      <c r="AL13" s="155" t="str">
        <f t="shared" si="5"/>
        <v/>
      </c>
      <c r="AM13" s="155" t="str">
        <f t="shared" si="6"/>
        <v/>
      </c>
      <c r="AN13" s="126"/>
      <c r="AO13" s="242" t="s">
        <v>458</v>
      </c>
      <c r="AP13" s="66"/>
      <c r="AQ13" s="66"/>
      <c r="AR13" s="155">
        <f t="shared" si="0"/>
        <v>0</v>
      </c>
      <c r="AS13" s="155" t="str">
        <f t="shared" si="1"/>
        <v/>
      </c>
      <c r="AT13" s="244" t="str">
        <f>+IFERROR(RANK(AS13,$AS$8:$AS$37,0)+COUNTIF($AS$8:AS13,AS13)-1,"N/A")</f>
        <v>N/A</v>
      </c>
      <c r="AU13" s="66"/>
      <c r="AV13" s="1"/>
    </row>
    <row r="14" spans="1:49" customFormat="1" ht="26" x14ac:dyDescent="0.5">
      <c r="A14" s="60" t="str">
        <f t="shared" ca="1" si="2"/>
        <v/>
      </c>
      <c r="B14" s="60"/>
      <c r="C14" s="310">
        <f t="shared" si="7"/>
        <v>7</v>
      </c>
      <c r="D14" s="150" t="str">
        <f ca="1">IFERROR(INDEX('Ranked Table'!D:D,MATCH('Issue Prioritization'!$C14,'Ranked Table'!$AM:$AM,0)),"")</f>
        <v/>
      </c>
      <c r="E14" s="150" t="str">
        <f ca="1">IFERROR(INDEX('Ranked Table'!E:E,MATCH('Issue Prioritization'!$C14,'Ranked Table'!$AM:$AM,0)),"")</f>
        <v/>
      </c>
      <c r="F14" s="93"/>
      <c r="G14" s="54" t="str">
        <f ca="1">IFERROR(INDEX('Ranked Table'!G:G,MATCH('Issue Prioritization'!$C14,'Ranked Table'!$AM:$AM,0)),"")</f>
        <v/>
      </c>
      <c r="H14" s="54" t="str">
        <f ca="1">IFERROR(INDEX('Ranked Table'!H:H,MATCH('Issue Prioritization'!$C14,'Ranked Table'!$AM:$AM,0)),"")</f>
        <v/>
      </c>
      <c r="I14" s="54" t="str">
        <f ca="1">IFERROR(INDEX('Ranked Table'!I:I,MATCH('Issue Prioritization'!$C14,'Ranked Table'!$AM:$AM,0)),"")</f>
        <v/>
      </c>
      <c r="J14" s="54" t="str">
        <f ca="1">IFERROR(INDEX('Ranked Table'!J:J,MATCH('Issue Prioritization'!$C14,'Ranked Table'!$AM:$AM,0)),"")</f>
        <v/>
      </c>
      <c r="K14" s="54" t="str">
        <f ca="1">IFERROR(INDEX('Ranked Table'!K:K,MATCH('Issue Prioritization'!$C14,'Ranked Table'!$AM:$AM,0)),"")</f>
        <v/>
      </c>
      <c r="L14" s="54" t="str">
        <f ca="1">IFERROR(INDEX('Ranked Table'!L:L,MATCH('Issue Prioritization'!$C14,'Ranked Table'!$AM:$AM,0)),"")</f>
        <v/>
      </c>
      <c r="M14" s="158"/>
      <c r="N14" s="55" t="str">
        <f ca="1">IFERROR(INDEX('Ranked Table'!N:N,MATCH('Issue Prioritization'!$C14,'Ranked Table'!$AM:$AM,0)),"")</f>
        <v/>
      </c>
      <c r="O14" s="189"/>
      <c r="P14" s="156" t="str">
        <f ca="1">IFERROR(INDEX('Ranked Table'!P:P,MATCH('Issue Prioritization'!$C14,'Ranked Table'!$AM:$AM,0)),"")</f>
        <v/>
      </c>
      <c r="Q14" s="237"/>
      <c r="R14" s="66"/>
      <c r="S14" s="204"/>
      <c r="T14" s="124"/>
      <c r="U14" s="204"/>
      <c r="V14" s="124"/>
      <c r="W14" s="204"/>
      <c r="X14" s="124"/>
      <c r="Y14" s="204"/>
      <c r="Z14" s="124"/>
      <c r="AA14" s="204"/>
      <c r="AB14" s="124"/>
      <c r="AC14" s="204"/>
      <c r="AD14" s="124"/>
      <c r="AE14" s="204"/>
      <c r="AF14" s="124"/>
      <c r="AG14" s="204"/>
      <c r="AH14" s="124"/>
      <c r="AI14" s="318"/>
      <c r="AJ14" s="155" t="str">
        <f t="shared" si="3"/>
        <v/>
      </c>
      <c r="AK14" s="155" t="str">
        <f t="shared" si="4"/>
        <v/>
      </c>
      <c r="AL14" s="155" t="str">
        <f t="shared" si="5"/>
        <v/>
      </c>
      <c r="AM14" s="155" t="str">
        <f t="shared" si="6"/>
        <v/>
      </c>
      <c r="AN14" s="126"/>
      <c r="AO14" s="242" t="s">
        <v>458</v>
      </c>
      <c r="AP14" s="66"/>
      <c r="AQ14" s="66"/>
      <c r="AR14" s="155">
        <f t="shared" si="0"/>
        <v>0</v>
      </c>
      <c r="AS14" s="155" t="str">
        <f t="shared" si="1"/>
        <v/>
      </c>
      <c r="AT14" s="244" t="str">
        <f>+IFERROR(RANK(AS14,$AS$8:$AS$37,0)+COUNTIF($AS$8:AS14,AS14)-1,"N/A")</f>
        <v>N/A</v>
      </c>
      <c r="AU14" s="66"/>
      <c r="AV14" s="1"/>
    </row>
    <row r="15" spans="1:49" customFormat="1" ht="26" x14ac:dyDescent="0.5">
      <c r="A15" s="60" t="str">
        <f t="shared" ca="1" si="2"/>
        <v/>
      </c>
      <c r="B15" s="60"/>
      <c r="C15" s="310">
        <f t="shared" si="7"/>
        <v>8</v>
      </c>
      <c r="D15" s="150" t="str">
        <f ca="1">IFERROR(INDEX('Ranked Table'!D:D,MATCH('Issue Prioritization'!$C15,'Ranked Table'!$AM:$AM,0)),"")</f>
        <v/>
      </c>
      <c r="E15" s="150" t="str">
        <f ca="1">IFERROR(INDEX('Ranked Table'!E:E,MATCH('Issue Prioritization'!$C15,'Ranked Table'!$AM:$AM,0)),"")</f>
        <v/>
      </c>
      <c r="F15" s="93"/>
      <c r="G15" s="54" t="str">
        <f ca="1">IFERROR(INDEX('Ranked Table'!G:G,MATCH('Issue Prioritization'!$C15,'Ranked Table'!$AM:$AM,0)),"")</f>
        <v/>
      </c>
      <c r="H15" s="54" t="str">
        <f ca="1">IFERROR(INDEX('Ranked Table'!H:H,MATCH('Issue Prioritization'!$C15,'Ranked Table'!$AM:$AM,0)),"")</f>
        <v/>
      </c>
      <c r="I15" s="54" t="str">
        <f ca="1">IFERROR(INDEX('Ranked Table'!I:I,MATCH('Issue Prioritization'!$C15,'Ranked Table'!$AM:$AM,0)),"")</f>
        <v/>
      </c>
      <c r="J15" s="54" t="str">
        <f ca="1">IFERROR(INDEX('Ranked Table'!J:J,MATCH('Issue Prioritization'!$C15,'Ranked Table'!$AM:$AM,0)),"")</f>
        <v/>
      </c>
      <c r="K15" s="54" t="str">
        <f ca="1">IFERROR(INDEX('Ranked Table'!K:K,MATCH('Issue Prioritization'!$C15,'Ranked Table'!$AM:$AM,0)),"")</f>
        <v/>
      </c>
      <c r="L15" s="54" t="str">
        <f ca="1">IFERROR(INDEX('Ranked Table'!L:L,MATCH('Issue Prioritization'!$C15,'Ranked Table'!$AM:$AM,0)),"")</f>
        <v/>
      </c>
      <c r="M15" s="158"/>
      <c r="N15" s="55" t="str">
        <f ca="1">IFERROR(INDEX('Ranked Table'!N:N,MATCH('Issue Prioritization'!$C15,'Ranked Table'!$AM:$AM,0)),"")</f>
        <v/>
      </c>
      <c r="O15" s="189"/>
      <c r="P15" s="156" t="str">
        <f ca="1">IFERROR(INDEX('Ranked Table'!P:P,MATCH('Issue Prioritization'!$C15,'Ranked Table'!$AM:$AM,0)),"")</f>
        <v/>
      </c>
      <c r="Q15" s="237"/>
      <c r="R15" s="66"/>
      <c r="S15" s="204"/>
      <c r="T15" s="124"/>
      <c r="U15" s="204"/>
      <c r="V15" s="124"/>
      <c r="W15" s="204"/>
      <c r="X15" s="124"/>
      <c r="Y15" s="204"/>
      <c r="Z15" s="124"/>
      <c r="AA15" s="204"/>
      <c r="AB15" s="124"/>
      <c r="AC15" s="204"/>
      <c r="AD15" s="124"/>
      <c r="AE15" s="204"/>
      <c r="AF15" s="124"/>
      <c r="AG15" s="204"/>
      <c r="AH15" s="124"/>
      <c r="AI15" s="318"/>
      <c r="AJ15" s="155" t="str">
        <f t="shared" si="3"/>
        <v/>
      </c>
      <c r="AK15" s="155" t="str">
        <f t="shared" si="4"/>
        <v/>
      </c>
      <c r="AL15" s="155" t="str">
        <f t="shared" si="5"/>
        <v/>
      </c>
      <c r="AM15" s="155" t="str">
        <f t="shared" si="6"/>
        <v/>
      </c>
      <c r="AN15" s="126"/>
      <c r="AO15" s="242" t="s">
        <v>458</v>
      </c>
      <c r="AP15" s="66"/>
      <c r="AQ15" s="66"/>
      <c r="AR15" s="155">
        <f t="shared" si="0"/>
        <v>0</v>
      </c>
      <c r="AS15" s="155" t="str">
        <f t="shared" si="1"/>
        <v/>
      </c>
      <c r="AT15" s="244" t="str">
        <f>+IFERROR(RANK(AS15,$AS$8:$AS$37,0)+COUNTIF($AS$8:AS15,AS15)-1,"N/A")</f>
        <v>N/A</v>
      </c>
      <c r="AU15" s="66"/>
      <c r="AV15" s="1"/>
    </row>
    <row r="16" spans="1:49" customFormat="1" ht="26" x14ac:dyDescent="0.5">
      <c r="A16" s="60" t="str">
        <f t="shared" ca="1" si="2"/>
        <v/>
      </c>
      <c r="B16" s="60"/>
      <c r="C16" s="310">
        <f t="shared" si="7"/>
        <v>9</v>
      </c>
      <c r="D16" s="150" t="str">
        <f ca="1">IFERROR(INDEX('Ranked Table'!D:D,MATCH('Issue Prioritization'!$C16,'Ranked Table'!$AM:$AM,0)),"")</f>
        <v/>
      </c>
      <c r="E16" s="150" t="str">
        <f ca="1">IFERROR(INDEX('Ranked Table'!E:E,MATCH('Issue Prioritization'!$C16,'Ranked Table'!$AM:$AM,0)),"")</f>
        <v/>
      </c>
      <c r="F16" s="93"/>
      <c r="G16" s="54" t="str">
        <f ca="1">IFERROR(INDEX('Ranked Table'!G:G,MATCH('Issue Prioritization'!$C16,'Ranked Table'!$AM:$AM,0)),"")</f>
        <v/>
      </c>
      <c r="H16" s="54" t="str">
        <f ca="1">IFERROR(INDEX('Ranked Table'!H:H,MATCH('Issue Prioritization'!$C16,'Ranked Table'!$AM:$AM,0)),"")</f>
        <v/>
      </c>
      <c r="I16" s="54" t="str">
        <f ca="1">IFERROR(INDEX('Ranked Table'!I:I,MATCH('Issue Prioritization'!$C16,'Ranked Table'!$AM:$AM,0)),"")</f>
        <v/>
      </c>
      <c r="J16" s="54" t="str">
        <f ca="1">IFERROR(INDEX('Ranked Table'!J:J,MATCH('Issue Prioritization'!$C16,'Ranked Table'!$AM:$AM,0)),"")</f>
        <v/>
      </c>
      <c r="K16" s="54" t="str">
        <f ca="1">IFERROR(INDEX('Ranked Table'!K:K,MATCH('Issue Prioritization'!$C16,'Ranked Table'!$AM:$AM,0)),"")</f>
        <v/>
      </c>
      <c r="L16" s="54" t="str">
        <f ca="1">IFERROR(INDEX('Ranked Table'!L:L,MATCH('Issue Prioritization'!$C16,'Ranked Table'!$AM:$AM,0)),"")</f>
        <v/>
      </c>
      <c r="M16" s="158"/>
      <c r="N16" s="55" t="str">
        <f ca="1">IFERROR(INDEX('Ranked Table'!N:N,MATCH('Issue Prioritization'!$C16,'Ranked Table'!$AM:$AM,0)),"")</f>
        <v/>
      </c>
      <c r="O16" s="189"/>
      <c r="P16" s="156" t="str">
        <f ca="1">IFERROR(INDEX('Ranked Table'!P:P,MATCH('Issue Prioritization'!$C16,'Ranked Table'!$AM:$AM,0)),"")</f>
        <v/>
      </c>
      <c r="Q16" s="237"/>
      <c r="R16" s="66"/>
      <c r="S16" s="204"/>
      <c r="T16" s="124"/>
      <c r="U16" s="204"/>
      <c r="V16" s="124"/>
      <c r="W16" s="204"/>
      <c r="X16" s="124"/>
      <c r="Y16" s="204"/>
      <c r="Z16" s="124"/>
      <c r="AA16" s="204"/>
      <c r="AB16" s="124"/>
      <c r="AC16" s="204"/>
      <c r="AD16" s="124"/>
      <c r="AE16" s="204"/>
      <c r="AF16" s="124"/>
      <c r="AG16" s="204"/>
      <c r="AH16" s="124"/>
      <c r="AI16" s="318"/>
      <c r="AJ16" s="155" t="str">
        <f t="shared" si="3"/>
        <v/>
      </c>
      <c r="AK16" s="155" t="str">
        <f t="shared" si="4"/>
        <v/>
      </c>
      <c r="AL16" s="155" t="str">
        <f t="shared" si="5"/>
        <v/>
      </c>
      <c r="AM16" s="155" t="str">
        <f t="shared" si="6"/>
        <v/>
      </c>
      <c r="AN16" s="126"/>
      <c r="AO16" s="242" t="s">
        <v>458</v>
      </c>
      <c r="AP16" s="66"/>
      <c r="AQ16" s="66"/>
      <c r="AR16" s="155">
        <f t="shared" si="0"/>
        <v>0</v>
      </c>
      <c r="AS16" s="155" t="str">
        <f t="shared" si="1"/>
        <v/>
      </c>
      <c r="AT16" s="244" t="str">
        <f>+IFERROR(RANK(AS16,$AS$8:$AS$37,0)+COUNTIF($AS$8:AS16,AS16)-1,"N/A")</f>
        <v>N/A</v>
      </c>
      <c r="AU16" s="66"/>
      <c r="AV16" s="1"/>
    </row>
    <row r="17" spans="1:48" customFormat="1" ht="26" x14ac:dyDescent="0.5">
      <c r="A17" s="60" t="str">
        <f t="shared" ca="1" si="2"/>
        <v/>
      </c>
      <c r="B17" s="60"/>
      <c r="C17" s="310">
        <f t="shared" si="7"/>
        <v>10</v>
      </c>
      <c r="D17" s="150" t="str">
        <f ca="1">IFERROR(INDEX('Ranked Table'!D:D,MATCH('Issue Prioritization'!$C17,'Ranked Table'!$AM:$AM,0)),"")</f>
        <v/>
      </c>
      <c r="E17" s="150" t="str">
        <f ca="1">IFERROR(INDEX('Ranked Table'!E:E,MATCH('Issue Prioritization'!$C17,'Ranked Table'!$AM:$AM,0)),"")</f>
        <v/>
      </c>
      <c r="F17" s="93"/>
      <c r="G17" s="54" t="str">
        <f ca="1">IFERROR(INDEX('Ranked Table'!G:G,MATCH('Issue Prioritization'!$C17,'Ranked Table'!$AM:$AM,0)),"")</f>
        <v/>
      </c>
      <c r="H17" s="54" t="str">
        <f ca="1">IFERROR(INDEX('Ranked Table'!H:H,MATCH('Issue Prioritization'!$C17,'Ranked Table'!$AM:$AM,0)),"")</f>
        <v/>
      </c>
      <c r="I17" s="54" t="str">
        <f ca="1">IFERROR(INDEX('Ranked Table'!I:I,MATCH('Issue Prioritization'!$C17,'Ranked Table'!$AM:$AM,0)),"")</f>
        <v/>
      </c>
      <c r="J17" s="54" t="str">
        <f ca="1">IFERROR(INDEX('Ranked Table'!J:J,MATCH('Issue Prioritization'!$C17,'Ranked Table'!$AM:$AM,0)),"")</f>
        <v/>
      </c>
      <c r="K17" s="54" t="str">
        <f ca="1">IFERROR(INDEX('Ranked Table'!K:K,MATCH('Issue Prioritization'!$C17,'Ranked Table'!$AM:$AM,0)),"")</f>
        <v/>
      </c>
      <c r="L17" s="54" t="str">
        <f ca="1">IFERROR(INDEX('Ranked Table'!L:L,MATCH('Issue Prioritization'!$C17,'Ranked Table'!$AM:$AM,0)),"")</f>
        <v/>
      </c>
      <c r="M17" s="158"/>
      <c r="N17" s="55" t="str">
        <f ca="1">IFERROR(INDEX('Ranked Table'!N:N,MATCH('Issue Prioritization'!$C17,'Ranked Table'!$AM:$AM,0)),"")</f>
        <v/>
      </c>
      <c r="O17" s="189"/>
      <c r="P17" s="156" t="str">
        <f ca="1">IFERROR(INDEX('Ranked Table'!P:P,MATCH('Issue Prioritization'!$C17,'Ranked Table'!$AM:$AM,0)),"")</f>
        <v/>
      </c>
      <c r="Q17" s="237"/>
      <c r="R17" s="66"/>
      <c r="S17" s="204"/>
      <c r="T17" s="124"/>
      <c r="U17" s="204"/>
      <c r="V17" s="124"/>
      <c r="W17" s="204"/>
      <c r="X17" s="124"/>
      <c r="Y17" s="204"/>
      <c r="Z17" s="124"/>
      <c r="AA17" s="204"/>
      <c r="AB17" s="124"/>
      <c r="AC17" s="204"/>
      <c r="AD17" s="124"/>
      <c r="AE17" s="204"/>
      <c r="AF17" s="124"/>
      <c r="AG17" s="204"/>
      <c r="AH17" s="124"/>
      <c r="AI17" s="318"/>
      <c r="AJ17" s="155" t="str">
        <f t="shared" si="3"/>
        <v/>
      </c>
      <c r="AK17" s="155" t="str">
        <f t="shared" si="4"/>
        <v/>
      </c>
      <c r="AL17" s="155" t="str">
        <f t="shared" si="5"/>
        <v/>
      </c>
      <c r="AM17" s="155" t="str">
        <f t="shared" si="6"/>
        <v/>
      </c>
      <c r="AN17" s="126"/>
      <c r="AO17" s="242" t="s">
        <v>458</v>
      </c>
      <c r="AP17" s="66"/>
      <c r="AQ17" s="66"/>
      <c r="AR17" s="155">
        <f t="shared" si="0"/>
        <v>0</v>
      </c>
      <c r="AS17" s="155" t="str">
        <f t="shared" si="1"/>
        <v/>
      </c>
      <c r="AT17" s="244" t="str">
        <f>+IFERROR(RANK(AS17,$AS$8:$AS$37,0)+COUNTIF($AS$8:AS17,AS17)-1,"N/A")</f>
        <v>N/A</v>
      </c>
      <c r="AU17" s="66"/>
      <c r="AV17" s="1"/>
    </row>
    <row r="18" spans="1:48" customFormat="1" ht="26" x14ac:dyDescent="0.5">
      <c r="A18" s="60" t="str">
        <f t="shared" ca="1" si="2"/>
        <v/>
      </c>
      <c r="B18" s="60"/>
      <c r="C18" s="310">
        <f t="shared" si="7"/>
        <v>11</v>
      </c>
      <c r="D18" s="150" t="str">
        <f ca="1">IFERROR(INDEX('Ranked Table'!D:D,MATCH('Issue Prioritization'!$C18,'Ranked Table'!$AM:$AM,0)),"")</f>
        <v/>
      </c>
      <c r="E18" s="150" t="str">
        <f ca="1">IFERROR(INDEX('Ranked Table'!E:E,MATCH('Issue Prioritization'!$C18,'Ranked Table'!$AM:$AM,0)),"")</f>
        <v/>
      </c>
      <c r="F18" s="93"/>
      <c r="G18" s="54" t="str">
        <f ca="1">IFERROR(INDEX('Ranked Table'!G:G,MATCH('Issue Prioritization'!$C18,'Ranked Table'!$AM:$AM,0)),"")</f>
        <v/>
      </c>
      <c r="H18" s="54" t="str">
        <f ca="1">IFERROR(INDEX('Ranked Table'!H:H,MATCH('Issue Prioritization'!$C18,'Ranked Table'!$AM:$AM,0)),"")</f>
        <v/>
      </c>
      <c r="I18" s="54" t="str">
        <f ca="1">IFERROR(INDEX('Ranked Table'!I:I,MATCH('Issue Prioritization'!$C18,'Ranked Table'!$AM:$AM,0)),"")</f>
        <v/>
      </c>
      <c r="J18" s="54" t="str">
        <f ca="1">IFERROR(INDEX('Ranked Table'!J:J,MATCH('Issue Prioritization'!$C18,'Ranked Table'!$AM:$AM,0)),"")</f>
        <v/>
      </c>
      <c r="K18" s="54" t="str">
        <f ca="1">IFERROR(INDEX('Ranked Table'!K:K,MATCH('Issue Prioritization'!$C18,'Ranked Table'!$AM:$AM,0)),"")</f>
        <v/>
      </c>
      <c r="L18" s="54" t="str">
        <f ca="1">IFERROR(INDEX('Ranked Table'!L:L,MATCH('Issue Prioritization'!$C18,'Ranked Table'!$AM:$AM,0)),"")</f>
        <v/>
      </c>
      <c r="M18" s="158"/>
      <c r="N18" s="55" t="str">
        <f ca="1">IFERROR(INDEX('Ranked Table'!N:N,MATCH('Issue Prioritization'!$C18,'Ranked Table'!$AM:$AM,0)),"")</f>
        <v/>
      </c>
      <c r="O18" s="189"/>
      <c r="P18" s="156" t="str">
        <f ca="1">IFERROR(INDEX('Ranked Table'!P:P,MATCH('Issue Prioritization'!$C18,'Ranked Table'!$AM:$AM,0)),"")</f>
        <v/>
      </c>
      <c r="Q18" s="237"/>
      <c r="R18" s="66"/>
      <c r="S18" s="204"/>
      <c r="T18" s="124"/>
      <c r="U18" s="204"/>
      <c r="V18" s="124"/>
      <c r="W18" s="204"/>
      <c r="X18" s="124"/>
      <c r="Y18" s="204"/>
      <c r="Z18" s="124"/>
      <c r="AA18" s="204"/>
      <c r="AB18" s="124"/>
      <c r="AC18" s="204"/>
      <c r="AD18" s="124"/>
      <c r="AE18" s="204"/>
      <c r="AF18" s="124"/>
      <c r="AG18" s="204"/>
      <c r="AH18" s="124"/>
      <c r="AI18" s="318"/>
      <c r="AJ18" s="155" t="str">
        <f t="shared" si="3"/>
        <v/>
      </c>
      <c r="AK18" s="155" t="str">
        <f t="shared" si="4"/>
        <v/>
      </c>
      <c r="AL18" s="155" t="str">
        <f t="shared" si="5"/>
        <v/>
      </c>
      <c r="AM18" s="155" t="str">
        <f t="shared" si="6"/>
        <v/>
      </c>
      <c r="AN18" s="126"/>
      <c r="AO18" s="242" t="s">
        <v>458</v>
      </c>
      <c r="AP18" s="66"/>
      <c r="AQ18" s="66"/>
      <c r="AR18" s="155">
        <f t="shared" si="0"/>
        <v>0</v>
      </c>
      <c r="AS18" s="155" t="str">
        <f t="shared" si="1"/>
        <v/>
      </c>
      <c r="AT18" s="244" t="str">
        <f>+IFERROR(RANK(AS18,$AS$8:$AS$37,0)+COUNTIF($AS$8:AS18,AS18)-1,"N/A")</f>
        <v>N/A</v>
      </c>
      <c r="AU18" s="66"/>
      <c r="AV18" s="1"/>
    </row>
    <row r="19" spans="1:48" customFormat="1" ht="26" x14ac:dyDescent="0.5">
      <c r="A19" s="60" t="str">
        <f t="shared" ca="1" si="2"/>
        <v/>
      </c>
      <c r="B19" s="60"/>
      <c r="C19" s="310">
        <f t="shared" si="7"/>
        <v>12</v>
      </c>
      <c r="D19" s="150" t="str">
        <f ca="1">IFERROR(INDEX('Ranked Table'!D:D,MATCH('Issue Prioritization'!$C19,'Ranked Table'!$AM:$AM,0)),"")</f>
        <v/>
      </c>
      <c r="E19" s="150" t="str">
        <f ca="1">IFERROR(INDEX('Ranked Table'!E:E,MATCH('Issue Prioritization'!$C19,'Ranked Table'!$AM:$AM,0)),"")</f>
        <v/>
      </c>
      <c r="F19" s="93"/>
      <c r="G19" s="54" t="str">
        <f ca="1">IFERROR(INDEX('Ranked Table'!G:G,MATCH('Issue Prioritization'!$C19,'Ranked Table'!$AM:$AM,0)),"")</f>
        <v/>
      </c>
      <c r="H19" s="54" t="str">
        <f ca="1">IFERROR(INDEX('Ranked Table'!H:H,MATCH('Issue Prioritization'!$C19,'Ranked Table'!$AM:$AM,0)),"")</f>
        <v/>
      </c>
      <c r="I19" s="54" t="str">
        <f ca="1">IFERROR(INDEX('Ranked Table'!I:I,MATCH('Issue Prioritization'!$C19,'Ranked Table'!$AM:$AM,0)),"")</f>
        <v/>
      </c>
      <c r="J19" s="54" t="str">
        <f ca="1">IFERROR(INDEX('Ranked Table'!J:J,MATCH('Issue Prioritization'!$C19,'Ranked Table'!$AM:$AM,0)),"")</f>
        <v/>
      </c>
      <c r="K19" s="54" t="str">
        <f ca="1">IFERROR(INDEX('Ranked Table'!K:K,MATCH('Issue Prioritization'!$C19,'Ranked Table'!$AM:$AM,0)),"")</f>
        <v/>
      </c>
      <c r="L19" s="54" t="str">
        <f ca="1">IFERROR(INDEX('Ranked Table'!L:L,MATCH('Issue Prioritization'!$C19,'Ranked Table'!$AM:$AM,0)),"")</f>
        <v/>
      </c>
      <c r="M19" s="158"/>
      <c r="N19" s="55" t="str">
        <f ca="1">IFERROR(INDEX('Ranked Table'!N:N,MATCH('Issue Prioritization'!$C19,'Ranked Table'!$AM:$AM,0)),"")</f>
        <v/>
      </c>
      <c r="O19" s="189"/>
      <c r="P19" s="156" t="str">
        <f ca="1">IFERROR(INDEX('Ranked Table'!P:P,MATCH('Issue Prioritization'!$C19,'Ranked Table'!$AM:$AM,0)),"")</f>
        <v/>
      </c>
      <c r="Q19" s="237"/>
      <c r="R19" s="66"/>
      <c r="S19" s="204"/>
      <c r="T19" s="124"/>
      <c r="U19" s="204"/>
      <c r="V19" s="124"/>
      <c r="W19" s="204"/>
      <c r="X19" s="124"/>
      <c r="Y19" s="204"/>
      <c r="Z19" s="124"/>
      <c r="AA19" s="204"/>
      <c r="AB19" s="124"/>
      <c r="AC19" s="204"/>
      <c r="AD19" s="124"/>
      <c r="AE19" s="204"/>
      <c r="AF19" s="124"/>
      <c r="AG19" s="204"/>
      <c r="AH19" s="124"/>
      <c r="AI19" s="318"/>
      <c r="AJ19" s="155" t="str">
        <f t="shared" si="3"/>
        <v/>
      </c>
      <c r="AK19" s="155" t="str">
        <f t="shared" si="4"/>
        <v/>
      </c>
      <c r="AL19" s="155" t="str">
        <f t="shared" si="5"/>
        <v/>
      </c>
      <c r="AM19" s="155" t="str">
        <f t="shared" si="6"/>
        <v/>
      </c>
      <c r="AN19" s="126"/>
      <c r="AO19" s="242" t="s">
        <v>458</v>
      </c>
      <c r="AP19" s="66"/>
      <c r="AQ19" s="66"/>
      <c r="AR19" s="155">
        <f t="shared" si="0"/>
        <v>0</v>
      </c>
      <c r="AS19" s="155" t="str">
        <f t="shared" si="1"/>
        <v/>
      </c>
      <c r="AT19" s="244" t="str">
        <f>+IFERROR(RANK(AS19,$AS$8:$AS$37,0)+COUNTIF($AS$8:AS19,AS19)-1,"N/A")</f>
        <v>N/A</v>
      </c>
      <c r="AU19" s="66"/>
      <c r="AV19" s="1"/>
    </row>
    <row r="20" spans="1:48" customFormat="1" ht="26" x14ac:dyDescent="0.5">
      <c r="A20" s="60" t="str">
        <f t="shared" ca="1" si="2"/>
        <v/>
      </c>
      <c r="B20" s="60"/>
      <c r="C20" s="310">
        <f t="shared" si="7"/>
        <v>13</v>
      </c>
      <c r="D20" s="150" t="str">
        <f ca="1">IFERROR(INDEX('Ranked Table'!D:D,MATCH('Issue Prioritization'!$C20,'Ranked Table'!$AM:$AM,0)),"")</f>
        <v/>
      </c>
      <c r="E20" s="150" t="str">
        <f ca="1">IFERROR(INDEX('Ranked Table'!E:E,MATCH('Issue Prioritization'!$C20,'Ranked Table'!$AM:$AM,0)),"")</f>
        <v/>
      </c>
      <c r="F20" s="93"/>
      <c r="G20" s="54" t="str">
        <f ca="1">IFERROR(INDEX('Ranked Table'!G:G,MATCH('Issue Prioritization'!$C20,'Ranked Table'!$AM:$AM,0)),"")</f>
        <v/>
      </c>
      <c r="H20" s="54" t="str">
        <f ca="1">IFERROR(INDEX('Ranked Table'!H:H,MATCH('Issue Prioritization'!$C20,'Ranked Table'!$AM:$AM,0)),"")</f>
        <v/>
      </c>
      <c r="I20" s="54" t="str">
        <f ca="1">IFERROR(INDEX('Ranked Table'!I:I,MATCH('Issue Prioritization'!$C20,'Ranked Table'!$AM:$AM,0)),"")</f>
        <v/>
      </c>
      <c r="J20" s="54" t="str">
        <f ca="1">IFERROR(INDEX('Ranked Table'!J:J,MATCH('Issue Prioritization'!$C20,'Ranked Table'!$AM:$AM,0)),"")</f>
        <v/>
      </c>
      <c r="K20" s="54" t="str">
        <f ca="1">IFERROR(INDEX('Ranked Table'!K:K,MATCH('Issue Prioritization'!$C20,'Ranked Table'!$AM:$AM,0)),"")</f>
        <v/>
      </c>
      <c r="L20" s="54" t="str">
        <f ca="1">IFERROR(INDEX('Ranked Table'!L:L,MATCH('Issue Prioritization'!$C20,'Ranked Table'!$AM:$AM,0)),"")</f>
        <v/>
      </c>
      <c r="M20" s="158"/>
      <c r="N20" s="55" t="str">
        <f ca="1">IFERROR(INDEX('Ranked Table'!N:N,MATCH('Issue Prioritization'!$C20,'Ranked Table'!$AM:$AM,0)),"")</f>
        <v/>
      </c>
      <c r="O20" s="189"/>
      <c r="P20" s="156" t="str">
        <f ca="1">IFERROR(INDEX('Ranked Table'!P:P,MATCH('Issue Prioritization'!$C20,'Ranked Table'!$AM:$AM,0)),"")</f>
        <v/>
      </c>
      <c r="Q20" s="237"/>
      <c r="R20" s="66"/>
      <c r="S20" s="204"/>
      <c r="T20" s="124"/>
      <c r="U20" s="204"/>
      <c r="V20" s="124"/>
      <c r="W20" s="204"/>
      <c r="X20" s="124"/>
      <c r="Y20" s="204"/>
      <c r="Z20" s="124"/>
      <c r="AA20" s="204"/>
      <c r="AB20" s="124"/>
      <c r="AC20" s="204"/>
      <c r="AD20" s="124"/>
      <c r="AE20" s="204"/>
      <c r="AF20" s="124"/>
      <c r="AG20" s="204"/>
      <c r="AH20" s="124"/>
      <c r="AI20" s="318"/>
      <c r="AJ20" s="155" t="str">
        <f t="shared" si="3"/>
        <v/>
      </c>
      <c r="AK20" s="155" t="str">
        <f t="shared" si="4"/>
        <v/>
      </c>
      <c r="AL20" s="155" t="str">
        <f t="shared" si="5"/>
        <v/>
      </c>
      <c r="AM20" s="155" t="str">
        <f t="shared" si="6"/>
        <v/>
      </c>
      <c r="AN20" s="126"/>
      <c r="AO20" s="242" t="s">
        <v>458</v>
      </c>
      <c r="AP20" s="66"/>
      <c r="AQ20" s="66"/>
      <c r="AR20" s="155">
        <f t="shared" si="0"/>
        <v>0</v>
      </c>
      <c r="AS20" s="155" t="str">
        <f t="shared" si="1"/>
        <v/>
      </c>
      <c r="AT20" s="244" t="str">
        <f>+IFERROR(RANK(AS20,$AS$8:$AS$37,0)+COUNTIF($AS$8:AS20,AS20)-1,"N/A")</f>
        <v>N/A</v>
      </c>
      <c r="AU20" s="66"/>
      <c r="AV20" s="1"/>
    </row>
    <row r="21" spans="1:48" customFormat="1" ht="26" x14ac:dyDescent="0.5">
      <c r="A21" s="60" t="str">
        <f t="shared" ca="1" si="2"/>
        <v/>
      </c>
      <c r="B21" s="60"/>
      <c r="C21" s="310">
        <f t="shared" si="7"/>
        <v>14</v>
      </c>
      <c r="D21" s="150" t="str">
        <f ca="1">IFERROR(INDEX('Ranked Table'!D:D,MATCH('Issue Prioritization'!$C21,'Ranked Table'!$AM:$AM,0)),"")</f>
        <v/>
      </c>
      <c r="E21" s="150" t="str">
        <f ca="1">IFERROR(INDEX('Ranked Table'!E:E,MATCH('Issue Prioritization'!$C21,'Ranked Table'!$AM:$AM,0)),"")</f>
        <v/>
      </c>
      <c r="F21" s="93"/>
      <c r="G21" s="54" t="str">
        <f ca="1">IFERROR(INDEX('Ranked Table'!G:G,MATCH('Issue Prioritization'!$C21,'Ranked Table'!$AM:$AM,0)),"")</f>
        <v/>
      </c>
      <c r="H21" s="54" t="str">
        <f ca="1">IFERROR(INDEX('Ranked Table'!H:H,MATCH('Issue Prioritization'!$C21,'Ranked Table'!$AM:$AM,0)),"")</f>
        <v/>
      </c>
      <c r="I21" s="54" t="str">
        <f ca="1">IFERROR(INDEX('Ranked Table'!I:I,MATCH('Issue Prioritization'!$C21,'Ranked Table'!$AM:$AM,0)),"")</f>
        <v/>
      </c>
      <c r="J21" s="54" t="str">
        <f ca="1">IFERROR(INDEX('Ranked Table'!J:J,MATCH('Issue Prioritization'!$C21,'Ranked Table'!$AM:$AM,0)),"")</f>
        <v/>
      </c>
      <c r="K21" s="54" t="str">
        <f ca="1">IFERROR(INDEX('Ranked Table'!K:K,MATCH('Issue Prioritization'!$C21,'Ranked Table'!$AM:$AM,0)),"")</f>
        <v/>
      </c>
      <c r="L21" s="54" t="str">
        <f ca="1">IFERROR(INDEX('Ranked Table'!L:L,MATCH('Issue Prioritization'!$C21,'Ranked Table'!$AM:$AM,0)),"")</f>
        <v/>
      </c>
      <c r="M21" s="158"/>
      <c r="N21" s="55" t="str">
        <f ca="1">IFERROR(INDEX('Ranked Table'!N:N,MATCH('Issue Prioritization'!$C21,'Ranked Table'!$AM:$AM,0)),"")</f>
        <v/>
      </c>
      <c r="O21" s="189"/>
      <c r="P21" s="156" t="str">
        <f ca="1">IFERROR(INDEX('Ranked Table'!P:P,MATCH('Issue Prioritization'!$C21,'Ranked Table'!$AM:$AM,0)),"")</f>
        <v/>
      </c>
      <c r="Q21" s="237"/>
      <c r="R21" s="66"/>
      <c r="S21" s="204"/>
      <c r="T21" s="124"/>
      <c r="U21" s="204"/>
      <c r="V21" s="124"/>
      <c r="W21" s="204"/>
      <c r="X21" s="124"/>
      <c r="Y21" s="204"/>
      <c r="Z21" s="124"/>
      <c r="AA21" s="204"/>
      <c r="AB21" s="124"/>
      <c r="AC21" s="204"/>
      <c r="AD21" s="124"/>
      <c r="AE21" s="204"/>
      <c r="AF21" s="124"/>
      <c r="AG21" s="204"/>
      <c r="AH21" s="124"/>
      <c r="AI21" s="318"/>
      <c r="AJ21" s="155" t="str">
        <f t="shared" si="3"/>
        <v/>
      </c>
      <c r="AK21" s="155" t="str">
        <f t="shared" si="4"/>
        <v/>
      </c>
      <c r="AL21" s="155" t="str">
        <f t="shared" si="5"/>
        <v/>
      </c>
      <c r="AM21" s="155" t="str">
        <f t="shared" si="6"/>
        <v/>
      </c>
      <c r="AN21" s="126"/>
      <c r="AO21" s="242" t="s">
        <v>458</v>
      </c>
      <c r="AP21" s="66"/>
      <c r="AQ21" s="66"/>
      <c r="AR21" s="155">
        <f t="shared" si="0"/>
        <v>0</v>
      </c>
      <c r="AS21" s="155" t="str">
        <f t="shared" si="1"/>
        <v/>
      </c>
      <c r="AT21" s="244" t="str">
        <f>+IFERROR(RANK(AS21,$AS$8:$AS$37,0)+COUNTIF($AS$8:AS21,AS21)-1,"N/A")</f>
        <v>N/A</v>
      </c>
      <c r="AU21" s="66"/>
      <c r="AV21" s="1"/>
    </row>
    <row r="22" spans="1:48" customFormat="1" ht="26" x14ac:dyDescent="0.5">
      <c r="A22" s="60" t="str">
        <f t="shared" ca="1" si="2"/>
        <v/>
      </c>
      <c r="B22" s="60"/>
      <c r="C22" s="310">
        <f t="shared" si="7"/>
        <v>15</v>
      </c>
      <c r="D22" s="150" t="str">
        <f ca="1">IFERROR(INDEX('Ranked Table'!D:D,MATCH('Issue Prioritization'!$C22,'Ranked Table'!$AM:$AM,0)),"")</f>
        <v/>
      </c>
      <c r="E22" s="150" t="str">
        <f ca="1">IFERROR(INDEX('Ranked Table'!E:E,MATCH('Issue Prioritization'!$C22,'Ranked Table'!$AM:$AM,0)),"")</f>
        <v/>
      </c>
      <c r="F22" s="93"/>
      <c r="G22" s="54" t="str">
        <f ca="1">IFERROR(INDEX('Ranked Table'!G:G,MATCH('Issue Prioritization'!$C22,'Ranked Table'!$AM:$AM,0)),"")</f>
        <v/>
      </c>
      <c r="H22" s="54" t="str">
        <f ca="1">IFERROR(INDEX('Ranked Table'!H:H,MATCH('Issue Prioritization'!$C22,'Ranked Table'!$AM:$AM,0)),"")</f>
        <v/>
      </c>
      <c r="I22" s="54" t="str">
        <f ca="1">IFERROR(INDEX('Ranked Table'!I:I,MATCH('Issue Prioritization'!$C22,'Ranked Table'!$AM:$AM,0)),"")</f>
        <v/>
      </c>
      <c r="J22" s="54" t="str">
        <f ca="1">IFERROR(INDEX('Ranked Table'!J:J,MATCH('Issue Prioritization'!$C22,'Ranked Table'!$AM:$AM,0)),"")</f>
        <v/>
      </c>
      <c r="K22" s="54" t="str">
        <f ca="1">IFERROR(INDEX('Ranked Table'!K:K,MATCH('Issue Prioritization'!$C22,'Ranked Table'!$AM:$AM,0)),"")</f>
        <v/>
      </c>
      <c r="L22" s="54" t="str">
        <f ca="1">IFERROR(INDEX('Ranked Table'!L:L,MATCH('Issue Prioritization'!$C22,'Ranked Table'!$AM:$AM,0)),"")</f>
        <v/>
      </c>
      <c r="M22" s="158"/>
      <c r="N22" s="55" t="str">
        <f ca="1">IFERROR(INDEX('Ranked Table'!N:N,MATCH('Issue Prioritization'!$C22,'Ranked Table'!$AM:$AM,0)),"")</f>
        <v/>
      </c>
      <c r="O22" s="189"/>
      <c r="P22" s="156" t="str">
        <f ca="1">IFERROR(INDEX('Ranked Table'!P:P,MATCH('Issue Prioritization'!$C22,'Ranked Table'!$AM:$AM,0)),"")</f>
        <v/>
      </c>
      <c r="Q22" s="237"/>
      <c r="R22" s="66"/>
      <c r="S22" s="204"/>
      <c r="T22" s="124"/>
      <c r="U22" s="204"/>
      <c r="V22" s="124"/>
      <c r="W22" s="204"/>
      <c r="X22" s="124"/>
      <c r="Y22" s="204"/>
      <c r="Z22" s="124"/>
      <c r="AA22" s="204"/>
      <c r="AB22" s="124"/>
      <c r="AC22" s="204"/>
      <c r="AD22" s="124"/>
      <c r="AE22" s="204"/>
      <c r="AF22" s="124"/>
      <c r="AG22" s="204"/>
      <c r="AH22" s="124"/>
      <c r="AI22" s="318"/>
      <c r="AJ22" s="155" t="str">
        <f t="shared" si="3"/>
        <v/>
      </c>
      <c r="AK22" s="155" t="str">
        <f t="shared" si="4"/>
        <v/>
      </c>
      <c r="AL22" s="155" t="str">
        <f t="shared" si="5"/>
        <v/>
      </c>
      <c r="AM22" s="155" t="str">
        <f t="shared" si="6"/>
        <v/>
      </c>
      <c r="AN22" s="126"/>
      <c r="AO22" s="242" t="s">
        <v>458</v>
      </c>
      <c r="AP22" s="66"/>
      <c r="AQ22" s="66"/>
      <c r="AR22" s="155">
        <f t="shared" si="0"/>
        <v>0</v>
      </c>
      <c r="AS22" s="155" t="str">
        <f t="shared" si="1"/>
        <v/>
      </c>
      <c r="AT22" s="244" t="str">
        <f>+IFERROR(RANK(AS22,$AS$8:$AS$37,0)+COUNTIF($AS$8:AS22,AS22)-1,"N/A")</f>
        <v>N/A</v>
      </c>
      <c r="AU22" s="66"/>
      <c r="AV22" s="1"/>
    </row>
    <row r="23" spans="1:48" customFormat="1" ht="26" x14ac:dyDescent="0.5">
      <c r="A23" s="60" t="str">
        <f t="shared" ca="1" si="2"/>
        <v/>
      </c>
      <c r="B23" s="60"/>
      <c r="C23" s="310">
        <f t="shared" si="7"/>
        <v>16</v>
      </c>
      <c r="D23" s="150" t="str">
        <f ca="1">IFERROR(INDEX('Ranked Table'!D:D,MATCH('Issue Prioritization'!$C23,'Ranked Table'!$AM:$AM,0)),"")</f>
        <v/>
      </c>
      <c r="E23" s="150" t="str">
        <f ca="1">IFERROR(INDEX('Ranked Table'!E:E,MATCH('Issue Prioritization'!$C23,'Ranked Table'!$AM:$AM,0)),"")</f>
        <v/>
      </c>
      <c r="F23" s="93"/>
      <c r="G23" s="54" t="str">
        <f ca="1">IFERROR(INDEX('Ranked Table'!G:G,MATCH('Issue Prioritization'!$C23,'Ranked Table'!$AM:$AM,0)),"")</f>
        <v/>
      </c>
      <c r="H23" s="54" t="str">
        <f ca="1">IFERROR(INDEX('Ranked Table'!H:H,MATCH('Issue Prioritization'!$C23,'Ranked Table'!$AM:$AM,0)),"")</f>
        <v/>
      </c>
      <c r="I23" s="54" t="str">
        <f ca="1">IFERROR(INDEX('Ranked Table'!I:I,MATCH('Issue Prioritization'!$C23,'Ranked Table'!$AM:$AM,0)),"")</f>
        <v/>
      </c>
      <c r="J23" s="54" t="str">
        <f ca="1">IFERROR(INDEX('Ranked Table'!J:J,MATCH('Issue Prioritization'!$C23,'Ranked Table'!$AM:$AM,0)),"")</f>
        <v/>
      </c>
      <c r="K23" s="54" t="str">
        <f ca="1">IFERROR(INDEX('Ranked Table'!K:K,MATCH('Issue Prioritization'!$C23,'Ranked Table'!$AM:$AM,0)),"")</f>
        <v/>
      </c>
      <c r="L23" s="54" t="str">
        <f ca="1">IFERROR(INDEX('Ranked Table'!L:L,MATCH('Issue Prioritization'!$C23,'Ranked Table'!$AM:$AM,0)),"")</f>
        <v/>
      </c>
      <c r="M23" s="158"/>
      <c r="N23" s="55" t="str">
        <f ca="1">IFERROR(INDEX('Ranked Table'!N:N,MATCH('Issue Prioritization'!$C23,'Ranked Table'!$AM:$AM,0)),"")</f>
        <v/>
      </c>
      <c r="O23" s="189"/>
      <c r="P23" s="156" t="str">
        <f ca="1">IFERROR(INDEX('Ranked Table'!P:P,MATCH('Issue Prioritization'!$C23,'Ranked Table'!$AM:$AM,0)),"")</f>
        <v/>
      </c>
      <c r="Q23" s="237"/>
      <c r="R23" s="66"/>
      <c r="S23" s="204"/>
      <c r="T23" s="124"/>
      <c r="U23" s="204"/>
      <c r="V23" s="124"/>
      <c r="W23" s="204"/>
      <c r="X23" s="124"/>
      <c r="Y23" s="204"/>
      <c r="Z23" s="124"/>
      <c r="AA23" s="204"/>
      <c r="AB23" s="124"/>
      <c r="AC23" s="204"/>
      <c r="AD23" s="124"/>
      <c r="AE23" s="204"/>
      <c r="AF23" s="124"/>
      <c r="AG23" s="204"/>
      <c r="AH23" s="124"/>
      <c r="AI23" s="318"/>
      <c r="AJ23" s="155" t="str">
        <f t="shared" si="3"/>
        <v/>
      </c>
      <c r="AK23" s="155" t="str">
        <f t="shared" si="4"/>
        <v/>
      </c>
      <c r="AL23" s="155" t="str">
        <f t="shared" si="5"/>
        <v/>
      </c>
      <c r="AM23" s="155" t="str">
        <f t="shared" si="6"/>
        <v/>
      </c>
      <c r="AN23" s="126"/>
      <c r="AO23" s="242" t="s">
        <v>458</v>
      </c>
      <c r="AP23" s="66"/>
      <c r="AQ23" s="66"/>
      <c r="AR23" s="155">
        <f t="shared" si="0"/>
        <v>0</v>
      </c>
      <c r="AS23" s="155" t="str">
        <f t="shared" si="1"/>
        <v/>
      </c>
      <c r="AT23" s="244" t="str">
        <f>+IFERROR(RANK(AS23,$AS$8:$AS$37,0)+COUNTIF($AS$8:AS23,AS23)-1,"N/A")</f>
        <v>N/A</v>
      </c>
      <c r="AU23" s="66"/>
      <c r="AV23" s="1"/>
    </row>
    <row r="24" spans="1:48" customFormat="1" ht="26" x14ac:dyDescent="0.5">
      <c r="A24" s="60" t="str">
        <f t="shared" ca="1" si="2"/>
        <v/>
      </c>
      <c r="B24" s="60"/>
      <c r="C24" s="310">
        <f t="shared" si="7"/>
        <v>17</v>
      </c>
      <c r="D24" s="150" t="str">
        <f ca="1">IFERROR(INDEX('Ranked Table'!D:D,MATCH('Issue Prioritization'!$C24,'Ranked Table'!$AM:$AM,0)),"")</f>
        <v/>
      </c>
      <c r="E24" s="150" t="str">
        <f ca="1">IFERROR(INDEX('Ranked Table'!E:E,MATCH('Issue Prioritization'!$C24,'Ranked Table'!$AM:$AM,0)),"")</f>
        <v/>
      </c>
      <c r="F24" s="93"/>
      <c r="G24" s="54" t="str">
        <f ca="1">IFERROR(INDEX('Ranked Table'!G:G,MATCH('Issue Prioritization'!$C24,'Ranked Table'!$AM:$AM,0)),"")</f>
        <v/>
      </c>
      <c r="H24" s="54" t="str">
        <f ca="1">IFERROR(INDEX('Ranked Table'!H:H,MATCH('Issue Prioritization'!$C24,'Ranked Table'!$AM:$AM,0)),"")</f>
        <v/>
      </c>
      <c r="I24" s="54" t="str">
        <f ca="1">IFERROR(INDEX('Ranked Table'!I:I,MATCH('Issue Prioritization'!$C24,'Ranked Table'!$AM:$AM,0)),"")</f>
        <v/>
      </c>
      <c r="J24" s="54" t="str">
        <f ca="1">IFERROR(INDEX('Ranked Table'!J:J,MATCH('Issue Prioritization'!$C24,'Ranked Table'!$AM:$AM,0)),"")</f>
        <v/>
      </c>
      <c r="K24" s="54" t="str">
        <f ca="1">IFERROR(INDEX('Ranked Table'!K:K,MATCH('Issue Prioritization'!$C24,'Ranked Table'!$AM:$AM,0)),"")</f>
        <v/>
      </c>
      <c r="L24" s="54" t="str">
        <f ca="1">IFERROR(INDEX('Ranked Table'!L:L,MATCH('Issue Prioritization'!$C24,'Ranked Table'!$AM:$AM,0)),"")</f>
        <v/>
      </c>
      <c r="M24" s="158"/>
      <c r="N24" s="55" t="str">
        <f ca="1">IFERROR(INDEX('Ranked Table'!N:N,MATCH('Issue Prioritization'!$C24,'Ranked Table'!$AM:$AM,0)),"")</f>
        <v/>
      </c>
      <c r="O24" s="189"/>
      <c r="P24" s="156" t="str">
        <f ca="1">IFERROR(INDEX('Ranked Table'!P:P,MATCH('Issue Prioritization'!$C24,'Ranked Table'!$AM:$AM,0)),"")</f>
        <v/>
      </c>
      <c r="Q24" s="237"/>
      <c r="R24" s="66"/>
      <c r="S24" s="204"/>
      <c r="T24" s="124"/>
      <c r="U24" s="204"/>
      <c r="V24" s="124"/>
      <c r="W24" s="204"/>
      <c r="X24" s="124"/>
      <c r="Y24" s="204"/>
      <c r="Z24" s="124"/>
      <c r="AA24" s="204"/>
      <c r="AB24" s="124"/>
      <c r="AC24" s="204"/>
      <c r="AD24" s="124"/>
      <c r="AE24" s="204"/>
      <c r="AF24" s="124"/>
      <c r="AG24" s="204"/>
      <c r="AH24" s="124"/>
      <c r="AI24" s="318"/>
      <c r="AJ24" s="155" t="str">
        <f t="shared" si="3"/>
        <v/>
      </c>
      <c r="AK24" s="155" t="str">
        <f t="shared" si="4"/>
        <v/>
      </c>
      <c r="AL24" s="155" t="str">
        <f t="shared" si="5"/>
        <v/>
      </c>
      <c r="AM24" s="155" t="str">
        <f t="shared" si="6"/>
        <v/>
      </c>
      <c r="AN24" s="126"/>
      <c r="AO24" s="242" t="s">
        <v>458</v>
      </c>
      <c r="AP24" s="66"/>
      <c r="AQ24" s="66"/>
      <c r="AR24" s="155">
        <f t="shared" si="0"/>
        <v>0</v>
      </c>
      <c r="AS24" s="155" t="str">
        <f t="shared" si="1"/>
        <v/>
      </c>
      <c r="AT24" s="244" t="str">
        <f>+IFERROR(RANK(AS24,$AS$8:$AS$37,0)+COUNTIF($AS$8:AS24,AS24)-1,"N/A")</f>
        <v>N/A</v>
      </c>
      <c r="AU24" s="66"/>
      <c r="AV24" s="1"/>
    </row>
    <row r="25" spans="1:48" customFormat="1" ht="26" x14ac:dyDescent="0.5">
      <c r="A25" s="60" t="str">
        <f t="shared" si="2"/>
        <v/>
      </c>
      <c r="B25" s="60"/>
      <c r="C25" s="310">
        <f t="shared" si="7"/>
        <v>18</v>
      </c>
      <c r="D25" s="150" t="str">
        <f>IFERROR(INDEX('Ranked Table'!D:D,MATCH('Issue Prioritization'!$C25,'Ranked Table'!$AM:$AM,0)),"")</f>
        <v/>
      </c>
      <c r="E25" s="150" t="str">
        <f>IFERROR(INDEX('Ranked Table'!E:E,MATCH('Issue Prioritization'!$C25,'Ranked Table'!$AM:$AM,0)),"")</f>
        <v/>
      </c>
      <c r="F25" s="93"/>
      <c r="G25" s="54" t="str">
        <f>IFERROR(INDEX('Ranked Table'!G:G,MATCH('Issue Prioritization'!$C25,'Ranked Table'!$AM:$AM,0)),"")</f>
        <v/>
      </c>
      <c r="H25" s="54" t="str">
        <f>IFERROR(INDEX('Ranked Table'!H:H,MATCH('Issue Prioritization'!$C25,'Ranked Table'!$AM:$AM,0)),"")</f>
        <v/>
      </c>
      <c r="I25" s="54" t="str">
        <f>IFERROR(INDEX('Ranked Table'!I:I,MATCH('Issue Prioritization'!$C25,'Ranked Table'!$AM:$AM,0)),"")</f>
        <v/>
      </c>
      <c r="J25" s="54" t="str">
        <f>IFERROR(INDEX('Ranked Table'!J:J,MATCH('Issue Prioritization'!$C25,'Ranked Table'!$AM:$AM,0)),"")</f>
        <v/>
      </c>
      <c r="K25" s="54" t="str">
        <f>IFERROR(INDEX('Ranked Table'!K:K,MATCH('Issue Prioritization'!$C25,'Ranked Table'!$AM:$AM,0)),"")</f>
        <v/>
      </c>
      <c r="L25" s="54" t="str">
        <f>IFERROR(INDEX('Ranked Table'!L:L,MATCH('Issue Prioritization'!$C25,'Ranked Table'!$AM:$AM,0)),"")</f>
        <v/>
      </c>
      <c r="M25" s="158"/>
      <c r="N25" s="55" t="str">
        <f>IFERROR(INDEX('Ranked Table'!N:N,MATCH('Issue Prioritization'!$C25,'Ranked Table'!$AM:$AM,0)),"")</f>
        <v/>
      </c>
      <c r="O25" s="189"/>
      <c r="P25" s="156" t="str">
        <f>IFERROR(INDEX('Ranked Table'!P:P,MATCH('Issue Prioritization'!$C25,'Ranked Table'!$AM:$AM,0)),"")</f>
        <v/>
      </c>
      <c r="Q25" s="237"/>
      <c r="R25" s="66"/>
      <c r="S25" s="204"/>
      <c r="T25" s="124"/>
      <c r="U25" s="204"/>
      <c r="V25" s="124"/>
      <c r="W25" s="204"/>
      <c r="X25" s="124"/>
      <c r="Y25" s="204"/>
      <c r="Z25" s="124"/>
      <c r="AA25" s="204"/>
      <c r="AB25" s="124"/>
      <c r="AC25" s="204"/>
      <c r="AD25" s="124"/>
      <c r="AE25" s="204"/>
      <c r="AF25" s="124"/>
      <c r="AG25" s="204"/>
      <c r="AH25" s="124"/>
      <c r="AI25" s="318"/>
      <c r="AJ25" s="155" t="str">
        <f t="shared" si="3"/>
        <v/>
      </c>
      <c r="AK25" s="155" t="str">
        <f t="shared" si="4"/>
        <v/>
      </c>
      <c r="AL25" s="155" t="str">
        <f t="shared" si="5"/>
        <v/>
      </c>
      <c r="AM25" s="155" t="str">
        <f t="shared" si="6"/>
        <v/>
      </c>
      <c r="AN25" s="126"/>
      <c r="AO25" s="242" t="s">
        <v>454</v>
      </c>
      <c r="AP25" s="66"/>
      <c r="AQ25" s="66"/>
      <c r="AR25" s="155">
        <f t="shared" si="0"/>
        <v>0</v>
      </c>
      <c r="AS25" s="155" t="str">
        <f t="shared" si="1"/>
        <v/>
      </c>
      <c r="AT25" s="244" t="str">
        <f>+IFERROR(RANK(AS25,$AS$8:$AS$37,0)+COUNTIF($AS$8:AS25,AS25)-1,"N/A")</f>
        <v>N/A</v>
      </c>
      <c r="AU25" s="66"/>
      <c r="AV25" s="1"/>
    </row>
    <row r="26" spans="1:48" customFormat="1" ht="26" x14ac:dyDescent="0.5">
      <c r="A26" s="60" t="str">
        <f t="shared" si="2"/>
        <v/>
      </c>
      <c r="B26" s="60"/>
      <c r="C26" s="310">
        <f t="shared" si="7"/>
        <v>19</v>
      </c>
      <c r="D26" s="150" t="str">
        <f>IFERROR(INDEX('Ranked Table'!D:D,MATCH('Issue Prioritization'!$C26,'Ranked Table'!$AM:$AM,0)),"")</f>
        <v/>
      </c>
      <c r="E26" s="150" t="str">
        <f>IFERROR(INDEX('Ranked Table'!E:E,MATCH('Issue Prioritization'!$C26,'Ranked Table'!$AM:$AM,0)),"")</f>
        <v/>
      </c>
      <c r="F26" s="93"/>
      <c r="G26" s="54" t="str">
        <f>IFERROR(INDEX('Ranked Table'!G:G,MATCH('Issue Prioritization'!$C26,'Ranked Table'!$AM:$AM,0)),"")</f>
        <v/>
      </c>
      <c r="H26" s="54" t="str">
        <f>IFERROR(INDEX('Ranked Table'!H:H,MATCH('Issue Prioritization'!$C26,'Ranked Table'!$AM:$AM,0)),"")</f>
        <v/>
      </c>
      <c r="I26" s="54" t="str">
        <f>IFERROR(INDEX('Ranked Table'!I:I,MATCH('Issue Prioritization'!$C26,'Ranked Table'!$AM:$AM,0)),"")</f>
        <v/>
      </c>
      <c r="J26" s="54" t="str">
        <f>IFERROR(INDEX('Ranked Table'!J:J,MATCH('Issue Prioritization'!$C26,'Ranked Table'!$AM:$AM,0)),"")</f>
        <v/>
      </c>
      <c r="K26" s="54" t="str">
        <f>IFERROR(INDEX('Ranked Table'!K:K,MATCH('Issue Prioritization'!$C26,'Ranked Table'!$AM:$AM,0)),"")</f>
        <v/>
      </c>
      <c r="L26" s="54" t="str">
        <f>IFERROR(INDEX('Ranked Table'!L:L,MATCH('Issue Prioritization'!$C26,'Ranked Table'!$AM:$AM,0)),"")</f>
        <v/>
      </c>
      <c r="M26" s="158"/>
      <c r="N26" s="55" t="str">
        <f>IFERROR(INDEX('Ranked Table'!N:N,MATCH('Issue Prioritization'!$C26,'Ranked Table'!$AM:$AM,0)),"")</f>
        <v/>
      </c>
      <c r="O26" s="189"/>
      <c r="P26" s="156" t="str">
        <f>IFERROR(INDEX('Ranked Table'!P:P,MATCH('Issue Prioritization'!$C26,'Ranked Table'!$AM:$AM,0)),"")</f>
        <v/>
      </c>
      <c r="Q26" s="237"/>
      <c r="R26" s="66"/>
      <c r="S26" s="204"/>
      <c r="T26" s="124"/>
      <c r="U26" s="204"/>
      <c r="V26" s="124"/>
      <c r="W26" s="204"/>
      <c r="X26" s="124"/>
      <c r="Y26" s="204"/>
      <c r="Z26" s="124"/>
      <c r="AA26" s="204"/>
      <c r="AB26" s="124"/>
      <c r="AC26" s="204"/>
      <c r="AD26" s="124"/>
      <c r="AE26" s="204"/>
      <c r="AF26" s="124"/>
      <c r="AG26" s="204"/>
      <c r="AH26" s="124"/>
      <c r="AI26" s="318"/>
      <c r="AJ26" s="155" t="str">
        <f t="shared" si="3"/>
        <v/>
      </c>
      <c r="AK26" s="155" t="str">
        <f t="shared" si="4"/>
        <v/>
      </c>
      <c r="AL26" s="155" t="str">
        <f t="shared" si="5"/>
        <v/>
      </c>
      <c r="AM26" s="155" t="str">
        <f t="shared" si="6"/>
        <v/>
      </c>
      <c r="AN26" s="126"/>
      <c r="AO26" s="242" t="s">
        <v>454</v>
      </c>
      <c r="AP26" s="66"/>
      <c r="AQ26" s="66"/>
      <c r="AR26" s="155">
        <f t="shared" si="0"/>
        <v>0</v>
      </c>
      <c r="AS26" s="155" t="str">
        <f t="shared" si="1"/>
        <v/>
      </c>
      <c r="AT26" s="244" t="str">
        <f>+IFERROR(RANK(AS26,$AS$8:$AS$37,0)+COUNTIF($AS$8:AS26,AS26)-1,"N/A")</f>
        <v>N/A</v>
      </c>
      <c r="AU26" s="66"/>
      <c r="AV26" s="1"/>
    </row>
    <row r="27" spans="1:48" customFormat="1" ht="26" x14ac:dyDescent="0.5">
      <c r="A27" s="60" t="str">
        <f t="shared" si="2"/>
        <v/>
      </c>
      <c r="B27" s="60"/>
      <c r="C27" s="310">
        <f t="shared" si="7"/>
        <v>20</v>
      </c>
      <c r="D27" s="150" t="str">
        <f>IFERROR(INDEX('Ranked Table'!D:D,MATCH('Issue Prioritization'!$C27,'Ranked Table'!$AM:$AM,0)),"")</f>
        <v/>
      </c>
      <c r="E27" s="150" t="str">
        <f>IFERROR(INDEX('Ranked Table'!E:E,MATCH('Issue Prioritization'!$C27,'Ranked Table'!$AM:$AM,0)),"")</f>
        <v/>
      </c>
      <c r="F27" s="93"/>
      <c r="G27" s="54" t="str">
        <f>IFERROR(INDEX('Ranked Table'!G:G,MATCH('Issue Prioritization'!$C27,'Ranked Table'!$AM:$AM,0)),"")</f>
        <v/>
      </c>
      <c r="H27" s="54" t="str">
        <f>IFERROR(INDEX('Ranked Table'!H:H,MATCH('Issue Prioritization'!$C27,'Ranked Table'!$AM:$AM,0)),"")</f>
        <v/>
      </c>
      <c r="I27" s="54" t="str">
        <f>IFERROR(INDEX('Ranked Table'!I:I,MATCH('Issue Prioritization'!$C27,'Ranked Table'!$AM:$AM,0)),"")</f>
        <v/>
      </c>
      <c r="J27" s="54" t="str">
        <f>IFERROR(INDEX('Ranked Table'!J:J,MATCH('Issue Prioritization'!$C27,'Ranked Table'!$AM:$AM,0)),"")</f>
        <v/>
      </c>
      <c r="K27" s="54" t="str">
        <f>IFERROR(INDEX('Ranked Table'!K:K,MATCH('Issue Prioritization'!$C27,'Ranked Table'!$AM:$AM,0)),"")</f>
        <v/>
      </c>
      <c r="L27" s="54" t="str">
        <f>IFERROR(INDEX('Ranked Table'!L:L,MATCH('Issue Prioritization'!$C27,'Ranked Table'!$AM:$AM,0)),"")</f>
        <v/>
      </c>
      <c r="M27" s="158"/>
      <c r="N27" s="55" t="str">
        <f>IFERROR(INDEX('Ranked Table'!N:N,MATCH('Issue Prioritization'!$C27,'Ranked Table'!$AM:$AM,0)),"")</f>
        <v/>
      </c>
      <c r="O27" s="189"/>
      <c r="P27" s="156" t="str">
        <f>IFERROR(INDEX('Ranked Table'!P:P,MATCH('Issue Prioritization'!$C27,'Ranked Table'!$AM:$AM,0)),"")</f>
        <v/>
      </c>
      <c r="Q27" s="237"/>
      <c r="R27" s="66"/>
      <c r="S27" s="148"/>
      <c r="T27" s="124"/>
      <c r="U27" s="148"/>
      <c r="V27" s="124"/>
      <c r="W27" s="148"/>
      <c r="X27" s="124"/>
      <c r="Y27" s="148"/>
      <c r="Z27" s="124"/>
      <c r="AA27" s="148"/>
      <c r="AB27" s="124"/>
      <c r="AC27" s="148"/>
      <c r="AD27" s="124"/>
      <c r="AE27" s="148"/>
      <c r="AF27" s="124"/>
      <c r="AG27" s="148"/>
      <c r="AH27" s="124"/>
      <c r="AI27" s="318"/>
      <c r="AJ27" s="155" t="str">
        <f t="shared" si="3"/>
        <v/>
      </c>
      <c r="AK27" s="155" t="str">
        <f t="shared" si="4"/>
        <v/>
      </c>
      <c r="AL27" s="155" t="str">
        <f t="shared" si="5"/>
        <v/>
      </c>
      <c r="AM27" s="155" t="str">
        <f t="shared" si="6"/>
        <v/>
      </c>
      <c r="AN27" s="126"/>
      <c r="AO27" s="242" t="s">
        <v>454</v>
      </c>
      <c r="AP27" s="66"/>
      <c r="AQ27" s="66"/>
      <c r="AR27" s="155">
        <f t="shared" si="0"/>
        <v>0</v>
      </c>
      <c r="AS27" s="155" t="str">
        <f t="shared" si="1"/>
        <v/>
      </c>
      <c r="AT27" s="244" t="str">
        <f>+IFERROR(RANK(AS27,$AS$8:$AS$37,0)+COUNTIF($AS$8:AS27,AS27)-1,"N/A")</f>
        <v>N/A</v>
      </c>
      <c r="AU27" s="66"/>
      <c r="AV27" s="1"/>
    </row>
    <row r="28" spans="1:48" customFormat="1" ht="26" x14ac:dyDescent="0.5">
      <c r="A28" s="60" t="str">
        <f t="shared" si="2"/>
        <v/>
      </c>
      <c r="B28" s="60"/>
      <c r="C28" s="310">
        <f t="shared" si="7"/>
        <v>21</v>
      </c>
      <c r="D28" s="150" t="str">
        <f>IFERROR(INDEX('Ranked Table'!D:D,MATCH('Issue Prioritization'!$C28,'Ranked Table'!$AM:$AM,0)),"")</f>
        <v/>
      </c>
      <c r="E28" s="150" t="str">
        <f>IFERROR(INDEX('Ranked Table'!E:E,MATCH('Issue Prioritization'!$C28,'Ranked Table'!$AM:$AM,0)),"")</f>
        <v/>
      </c>
      <c r="F28" s="93"/>
      <c r="G28" s="54" t="str">
        <f>IFERROR(INDEX('Ranked Table'!G:G,MATCH('Issue Prioritization'!$C28,'Ranked Table'!$AM:$AM,0)),"")</f>
        <v/>
      </c>
      <c r="H28" s="54" t="str">
        <f>IFERROR(INDEX('Ranked Table'!H:H,MATCH('Issue Prioritization'!$C28,'Ranked Table'!$AM:$AM,0)),"")</f>
        <v/>
      </c>
      <c r="I28" s="54" t="str">
        <f>IFERROR(INDEX('Ranked Table'!I:I,MATCH('Issue Prioritization'!$C28,'Ranked Table'!$AM:$AM,0)),"")</f>
        <v/>
      </c>
      <c r="J28" s="54" t="str">
        <f>IFERROR(INDEX('Ranked Table'!J:J,MATCH('Issue Prioritization'!$C28,'Ranked Table'!$AM:$AM,0)),"")</f>
        <v/>
      </c>
      <c r="K28" s="54" t="str">
        <f>IFERROR(INDEX('Ranked Table'!K:K,MATCH('Issue Prioritization'!$C28,'Ranked Table'!$AM:$AM,0)),"")</f>
        <v/>
      </c>
      <c r="L28" s="54" t="str">
        <f>IFERROR(INDEX('Ranked Table'!L:L,MATCH('Issue Prioritization'!$C28,'Ranked Table'!$AM:$AM,0)),"")</f>
        <v/>
      </c>
      <c r="M28" s="158"/>
      <c r="N28" s="55" t="str">
        <f>IFERROR(INDEX('Ranked Table'!N:N,MATCH('Issue Prioritization'!$C28,'Ranked Table'!$AM:$AM,0)),"")</f>
        <v/>
      </c>
      <c r="O28" s="189"/>
      <c r="P28" s="156" t="str">
        <f>IFERROR(INDEX('Ranked Table'!P:P,MATCH('Issue Prioritization'!$C28,'Ranked Table'!$AM:$AM,0)),"")</f>
        <v/>
      </c>
      <c r="Q28" s="237"/>
      <c r="R28" s="66"/>
      <c r="S28" s="148"/>
      <c r="T28" s="124"/>
      <c r="U28" s="148"/>
      <c r="V28" s="124"/>
      <c r="W28" s="148"/>
      <c r="X28" s="124"/>
      <c r="Y28" s="148"/>
      <c r="Z28" s="124"/>
      <c r="AA28" s="148"/>
      <c r="AB28" s="124"/>
      <c r="AC28" s="148"/>
      <c r="AD28" s="124"/>
      <c r="AE28" s="148"/>
      <c r="AF28" s="124"/>
      <c r="AG28" s="148"/>
      <c r="AH28" s="124"/>
      <c r="AI28" s="318"/>
      <c r="AJ28" s="155" t="str">
        <f t="shared" si="3"/>
        <v/>
      </c>
      <c r="AK28" s="155" t="str">
        <f t="shared" si="4"/>
        <v/>
      </c>
      <c r="AL28" s="155" t="str">
        <f t="shared" si="5"/>
        <v/>
      </c>
      <c r="AM28" s="155" t="str">
        <f t="shared" si="6"/>
        <v/>
      </c>
      <c r="AN28" s="126"/>
      <c r="AO28" s="242" t="s">
        <v>454</v>
      </c>
      <c r="AP28" s="66"/>
      <c r="AQ28" s="66"/>
      <c r="AR28" s="155">
        <f t="shared" si="0"/>
        <v>0</v>
      </c>
      <c r="AS28" s="155" t="str">
        <f t="shared" si="1"/>
        <v/>
      </c>
      <c r="AT28" s="244" t="str">
        <f>+IFERROR(RANK(AS28,$AS$8:$AS$37,0)+COUNTIF($AS$8:AS28,AS28)-1,"N/A")</f>
        <v>N/A</v>
      </c>
      <c r="AU28" s="66"/>
      <c r="AV28" s="1"/>
    </row>
    <row r="29" spans="1:48" customFormat="1" ht="26" x14ac:dyDescent="0.5">
      <c r="A29" s="60" t="str">
        <f t="shared" si="2"/>
        <v/>
      </c>
      <c r="B29" s="60"/>
      <c r="C29" s="310">
        <f t="shared" si="7"/>
        <v>22</v>
      </c>
      <c r="D29" s="150" t="str">
        <f>IFERROR(INDEX('Ranked Table'!D:D,MATCH('Issue Prioritization'!$C29,'Ranked Table'!$AM:$AM,0)),"")</f>
        <v/>
      </c>
      <c r="E29" s="150" t="str">
        <f>IFERROR(INDEX('Ranked Table'!E:E,MATCH('Issue Prioritization'!$C29,'Ranked Table'!$AM:$AM,0)),"")</f>
        <v/>
      </c>
      <c r="F29" s="93"/>
      <c r="G29" s="54" t="str">
        <f>IFERROR(INDEX('Ranked Table'!G:G,MATCH('Issue Prioritization'!$C29,'Ranked Table'!$AM:$AM,0)),"")</f>
        <v/>
      </c>
      <c r="H29" s="54" t="str">
        <f>IFERROR(INDEX('Ranked Table'!H:H,MATCH('Issue Prioritization'!$C29,'Ranked Table'!$AM:$AM,0)),"")</f>
        <v/>
      </c>
      <c r="I29" s="54" t="str">
        <f>IFERROR(INDEX('Ranked Table'!I:I,MATCH('Issue Prioritization'!$C29,'Ranked Table'!$AM:$AM,0)),"")</f>
        <v/>
      </c>
      <c r="J29" s="54" t="str">
        <f>IFERROR(INDEX('Ranked Table'!J:J,MATCH('Issue Prioritization'!$C29,'Ranked Table'!$AM:$AM,0)),"")</f>
        <v/>
      </c>
      <c r="K29" s="54" t="str">
        <f>IFERROR(INDEX('Ranked Table'!K:K,MATCH('Issue Prioritization'!$C29,'Ranked Table'!$AM:$AM,0)),"")</f>
        <v/>
      </c>
      <c r="L29" s="54" t="str">
        <f>IFERROR(INDEX('Ranked Table'!L:L,MATCH('Issue Prioritization'!$C29,'Ranked Table'!$AM:$AM,0)),"")</f>
        <v/>
      </c>
      <c r="M29" s="158"/>
      <c r="N29" s="55" t="str">
        <f>IFERROR(INDEX('Ranked Table'!N:N,MATCH('Issue Prioritization'!$C29,'Ranked Table'!$AM:$AM,0)),"")</f>
        <v/>
      </c>
      <c r="O29" s="189"/>
      <c r="P29" s="156" t="str">
        <f>IFERROR(INDEX('Ranked Table'!P:P,MATCH('Issue Prioritization'!$C29,'Ranked Table'!$AM:$AM,0)),"")</f>
        <v/>
      </c>
      <c r="Q29" s="237"/>
      <c r="R29" s="66"/>
      <c r="S29" s="148"/>
      <c r="T29" s="124"/>
      <c r="U29" s="148"/>
      <c r="V29" s="124"/>
      <c r="W29" s="148"/>
      <c r="X29" s="124"/>
      <c r="Y29" s="148"/>
      <c r="Z29" s="124"/>
      <c r="AA29" s="148"/>
      <c r="AB29" s="124"/>
      <c r="AC29" s="148"/>
      <c r="AD29" s="124"/>
      <c r="AE29" s="148"/>
      <c r="AF29" s="124"/>
      <c r="AG29" s="148"/>
      <c r="AH29" s="124"/>
      <c r="AI29" s="318"/>
      <c r="AJ29" s="155" t="str">
        <f t="shared" si="3"/>
        <v/>
      </c>
      <c r="AK29" s="155" t="str">
        <f t="shared" si="4"/>
        <v/>
      </c>
      <c r="AL29" s="155" t="str">
        <f t="shared" si="5"/>
        <v/>
      </c>
      <c r="AM29" s="155" t="str">
        <f t="shared" si="6"/>
        <v/>
      </c>
      <c r="AN29" s="126"/>
      <c r="AO29" s="242" t="s">
        <v>454</v>
      </c>
      <c r="AP29" s="66"/>
      <c r="AQ29" s="66"/>
      <c r="AR29" s="155">
        <f t="shared" si="0"/>
        <v>0</v>
      </c>
      <c r="AS29" s="155" t="str">
        <f t="shared" si="1"/>
        <v/>
      </c>
      <c r="AT29" s="244" t="str">
        <f>+IFERROR(RANK(AS29,$AS$8:$AS$37,0)+COUNTIF($AS$8:AS29,AS29)-1,"N/A")</f>
        <v>N/A</v>
      </c>
      <c r="AU29" s="66"/>
      <c r="AV29" s="1"/>
    </row>
    <row r="30" spans="1:48" customFormat="1" ht="26" x14ac:dyDescent="0.5">
      <c r="A30" s="60" t="str">
        <f t="shared" si="2"/>
        <v/>
      </c>
      <c r="B30" s="60"/>
      <c r="C30" s="310">
        <f t="shared" si="7"/>
        <v>23</v>
      </c>
      <c r="D30" s="150" t="str">
        <f>IFERROR(INDEX('Ranked Table'!D:D,MATCH('Issue Prioritization'!$C30,'Ranked Table'!$AM:$AM,0)),"")</f>
        <v/>
      </c>
      <c r="E30" s="150" t="str">
        <f>IFERROR(INDEX('Ranked Table'!E:E,MATCH('Issue Prioritization'!$C30,'Ranked Table'!$AM:$AM,0)),"")</f>
        <v/>
      </c>
      <c r="F30" s="93"/>
      <c r="G30" s="54" t="str">
        <f>IFERROR(INDEX('Ranked Table'!G:G,MATCH('Issue Prioritization'!$C30,'Ranked Table'!$AM:$AM,0)),"")</f>
        <v/>
      </c>
      <c r="H30" s="54" t="str">
        <f>IFERROR(INDEX('Ranked Table'!H:H,MATCH('Issue Prioritization'!$C30,'Ranked Table'!$AM:$AM,0)),"")</f>
        <v/>
      </c>
      <c r="I30" s="54" t="str">
        <f>IFERROR(INDEX('Ranked Table'!I:I,MATCH('Issue Prioritization'!$C30,'Ranked Table'!$AM:$AM,0)),"")</f>
        <v/>
      </c>
      <c r="J30" s="54" t="str">
        <f>IFERROR(INDEX('Ranked Table'!J:J,MATCH('Issue Prioritization'!$C30,'Ranked Table'!$AM:$AM,0)),"")</f>
        <v/>
      </c>
      <c r="K30" s="54" t="str">
        <f>IFERROR(INDEX('Ranked Table'!K:K,MATCH('Issue Prioritization'!$C30,'Ranked Table'!$AM:$AM,0)),"")</f>
        <v/>
      </c>
      <c r="L30" s="54" t="str">
        <f>IFERROR(INDEX('Ranked Table'!L:L,MATCH('Issue Prioritization'!$C30,'Ranked Table'!$AM:$AM,0)),"")</f>
        <v/>
      </c>
      <c r="M30" s="158"/>
      <c r="N30" s="55" t="str">
        <f>IFERROR(INDEX('Ranked Table'!N:N,MATCH('Issue Prioritization'!$C30,'Ranked Table'!$AM:$AM,0)),"")</f>
        <v/>
      </c>
      <c r="O30" s="189"/>
      <c r="P30" s="156" t="str">
        <f>IFERROR(INDEX('Ranked Table'!P:P,MATCH('Issue Prioritization'!$C30,'Ranked Table'!$AM:$AM,0)),"")</f>
        <v/>
      </c>
      <c r="Q30" s="237"/>
      <c r="R30" s="66"/>
      <c r="S30" s="148"/>
      <c r="T30" s="124"/>
      <c r="U30" s="148"/>
      <c r="V30" s="124"/>
      <c r="W30" s="148"/>
      <c r="X30" s="124"/>
      <c r="Y30" s="148"/>
      <c r="Z30" s="124"/>
      <c r="AA30" s="148"/>
      <c r="AB30" s="124"/>
      <c r="AC30" s="148"/>
      <c r="AD30" s="124"/>
      <c r="AE30" s="148"/>
      <c r="AF30" s="124"/>
      <c r="AG30" s="148"/>
      <c r="AH30" s="124"/>
      <c r="AI30" s="318"/>
      <c r="AJ30" s="155" t="str">
        <f t="shared" si="3"/>
        <v/>
      </c>
      <c r="AK30" s="155" t="str">
        <f t="shared" si="4"/>
        <v/>
      </c>
      <c r="AL30" s="155" t="str">
        <f t="shared" si="5"/>
        <v/>
      </c>
      <c r="AM30" s="155" t="str">
        <f t="shared" si="6"/>
        <v/>
      </c>
      <c r="AN30" s="126"/>
      <c r="AO30" s="242" t="s">
        <v>454</v>
      </c>
      <c r="AP30" s="66"/>
      <c r="AQ30" s="66"/>
      <c r="AR30" s="155">
        <f t="shared" si="0"/>
        <v>0</v>
      </c>
      <c r="AS30" s="155" t="str">
        <f t="shared" si="1"/>
        <v/>
      </c>
      <c r="AT30" s="244" t="str">
        <f>+IFERROR(RANK(AS30,$AS$8:$AS$37,0)+COUNTIF($AS$8:AS30,AS30)-1,"N/A")</f>
        <v>N/A</v>
      </c>
      <c r="AU30" s="66"/>
      <c r="AV30" s="1"/>
    </row>
    <row r="31" spans="1:48" customFormat="1" ht="26" x14ac:dyDescent="0.5">
      <c r="A31" s="60" t="str">
        <f t="shared" si="2"/>
        <v/>
      </c>
      <c r="B31" s="60"/>
      <c r="C31" s="310">
        <f t="shared" si="7"/>
        <v>24</v>
      </c>
      <c r="D31" s="150" t="str">
        <f>IFERROR(INDEX('Ranked Table'!D:D,MATCH('Issue Prioritization'!$C31,'Ranked Table'!$AM:$AM,0)),"")</f>
        <v/>
      </c>
      <c r="E31" s="150" t="str">
        <f>IFERROR(INDEX('Ranked Table'!E:E,MATCH('Issue Prioritization'!$C31,'Ranked Table'!$AM:$AM,0)),"")</f>
        <v/>
      </c>
      <c r="F31" s="93"/>
      <c r="G31" s="54" t="str">
        <f>IFERROR(INDEX('Ranked Table'!G:G,MATCH('Issue Prioritization'!$C31,'Ranked Table'!$AM:$AM,0)),"")</f>
        <v/>
      </c>
      <c r="H31" s="54" t="str">
        <f>IFERROR(INDEX('Ranked Table'!H:H,MATCH('Issue Prioritization'!$C31,'Ranked Table'!$AM:$AM,0)),"")</f>
        <v/>
      </c>
      <c r="I31" s="54" t="str">
        <f>IFERROR(INDEX('Ranked Table'!I:I,MATCH('Issue Prioritization'!$C31,'Ranked Table'!$AM:$AM,0)),"")</f>
        <v/>
      </c>
      <c r="J31" s="54" t="str">
        <f>IFERROR(INDEX('Ranked Table'!J:J,MATCH('Issue Prioritization'!$C31,'Ranked Table'!$AM:$AM,0)),"")</f>
        <v/>
      </c>
      <c r="K31" s="54" t="str">
        <f>IFERROR(INDEX('Ranked Table'!K:K,MATCH('Issue Prioritization'!$C31,'Ranked Table'!$AM:$AM,0)),"")</f>
        <v/>
      </c>
      <c r="L31" s="54" t="str">
        <f>IFERROR(INDEX('Ranked Table'!L:L,MATCH('Issue Prioritization'!$C31,'Ranked Table'!$AM:$AM,0)),"")</f>
        <v/>
      </c>
      <c r="M31" s="158"/>
      <c r="N31" s="55" t="str">
        <f>IFERROR(INDEX('Ranked Table'!N:N,MATCH('Issue Prioritization'!$C31,'Ranked Table'!$AM:$AM,0)),"")</f>
        <v/>
      </c>
      <c r="O31" s="189"/>
      <c r="P31" s="156" t="str">
        <f>IFERROR(INDEX('Ranked Table'!P:P,MATCH('Issue Prioritization'!$C31,'Ranked Table'!$AM:$AM,0)),"")</f>
        <v/>
      </c>
      <c r="Q31" s="237"/>
      <c r="R31" s="66"/>
      <c r="S31" s="148"/>
      <c r="T31" s="124"/>
      <c r="U31" s="148"/>
      <c r="V31" s="124"/>
      <c r="W31" s="148"/>
      <c r="X31" s="124"/>
      <c r="Y31" s="148"/>
      <c r="Z31" s="124"/>
      <c r="AA31" s="148"/>
      <c r="AB31" s="124"/>
      <c r="AC31" s="148"/>
      <c r="AD31" s="124"/>
      <c r="AE31" s="148"/>
      <c r="AF31" s="124"/>
      <c r="AG31" s="148"/>
      <c r="AH31" s="124"/>
      <c r="AI31" s="318"/>
      <c r="AJ31" s="155" t="str">
        <f t="shared" si="3"/>
        <v/>
      </c>
      <c r="AK31" s="155" t="str">
        <f t="shared" si="4"/>
        <v/>
      </c>
      <c r="AL31" s="155" t="str">
        <f t="shared" si="5"/>
        <v/>
      </c>
      <c r="AM31" s="155" t="str">
        <f t="shared" si="6"/>
        <v/>
      </c>
      <c r="AN31" s="126"/>
      <c r="AO31" s="242" t="s">
        <v>454</v>
      </c>
      <c r="AP31" s="66"/>
      <c r="AQ31" s="66"/>
      <c r="AR31" s="155">
        <f t="shared" si="0"/>
        <v>0</v>
      </c>
      <c r="AS31" s="155" t="str">
        <f t="shared" si="1"/>
        <v/>
      </c>
      <c r="AT31" s="244" t="str">
        <f>+IFERROR(RANK(AS31,$AS$8:$AS$37,0)+COUNTIF($AS$8:AS31,AS31)-1,"N/A")</f>
        <v>N/A</v>
      </c>
      <c r="AU31" s="66"/>
      <c r="AV31" s="1"/>
    </row>
    <row r="32" spans="1:48" customFormat="1" ht="26" x14ac:dyDescent="0.5">
      <c r="A32" s="60" t="str">
        <f t="shared" si="2"/>
        <v/>
      </c>
      <c r="B32" s="60"/>
      <c r="C32" s="310">
        <f t="shared" si="7"/>
        <v>25</v>
      </c>
      <c r="D32" s="150" t="str">
        <f>IFERROR(INDEX('Ranked Table'!D:D,MATCH('Issue Prioritization'!$C32,'Ranked Table'!$AM:$AM,0)),"")</f>
        <v/>
      </c>
      <c r="E32" s="150" t="str">
        <f>IFERROR(INDEX('Ranked Table'!E:E,MATCH('Issue Prioritization'!$C32,'Ranked Table'!$AM:$AM,0)),"")</f>
        <v/>
      </c>
      <c r="F32" s="93"/>
      <c r="G32" s="54" t="str">
        <f>IFERROR(INDEX('Ranked Table'!G:G,MATCH('Issue Prioritization'!$C32,'Ranked Table'!$AM:$AM,0)),"")</f>
        <v/>
      </c>
      <c r="H32" s="54" t="str">
        <f>IFERROR(INDEX('Ranked Table'!H:H,MATCH('Issue Prioritization'!$C32,'Ranked Table'!$AM:$AM,0)),"")</f>
        <v/>
      </c>
      <c r="I32" s="54" t="str">
        <f>IFERROR(INDEX('Ranked Table'!I:I,MATCH('Issue Prioritization'!$C32,'Ranked Table'!$AM:$AM,0)),"")</f>
        <v/>
      </c>
      <c r="J32" s="54" t="str">
        <f>IFERROR(INDEX('Ranked Table'!J:J,MATCH('Issue Prioritization'!$C32,'Ranked Table'!$AM:$AM,0)),"")</f>
        <v/>
      </c>
      <c r="K32" s="54" t="str">
        <f>IFERROR(INDEX('Ranked Table'!K:K,MATCH('Issue Prioritization'!$C32,'Ranked Table'!$AM:$AM,0)),"")</f>
        <v/>
      </c>
      <c r="L32" s="54" t="str">
        <f>IFERROR(INDEX('Ranked Table'!L:L,MATCH('Issue Prioritization'!$C32,'Ranked Table'!$AM:$AM,0)),"")</f>
        <v/>
      </c>
      <c r="M32" s="158"/>
      <c r="N32" s="55" t="str">
        <f>IFERROR(INDEX('Ranked Table'!N:N,MATCH('Issue Prioritization'!$C32,'Ranked Table'!$AM:$AM,0)),"")</f>
        <v/>
      </c>
      <c r="O32" s="189"/>
      <c r="P32" s="156" t="str">
        <f>IFERROR(INDEX('Ranked Table'!P:P,MATCH('Issue Prioritization'!$C32,'Ranked Table'!$AM:$AM,0)),"")</f>
        <v/>
      </c>
      <c r="Q32" s="237"/>
      <c r="R32" s="66"/>
      <c r="S32" s="148"/>
      <c r="T32" s="124"/>
      <c r="U32" s="148"/>
      <c r="V32" s="124"/>
      <c r="W32" s="148"/>
      <c r="X32" s="124"/>
      <c r="Y32" s="148"/>
      <c r="Z32" s="124"/>
      <c r="AA32" s="149"/>
      <c r="AB32" s="124"/>
      <c r="AC32" s="148"/>
      <c r="AD32" s="124"/>
      <c r="AE32" s="148"/>
      <c r="AF32" s="124"/>
      <c r="AG32" s="149"/>
      <c r="AH32" s="124"/>
      <c r="AI32" s="318"/>
      <c r="AJ32" s="155" t="str">
        <f t="shared" si="3"/>
        <v/>
      </c>
      <c r="AK32" s="155" t="str">
        <f t="shared" si="4"/>
        <v/>
      </c>
      <c r="AL32" s="155" t="str">
        <f t="shared" si="5"/>
        <v/>
      </c>
      <c r="AM32" s="155" t="str">
        <f t="shared" si="6"/>
        <v/>
      </c>
      <c r="AN32" s="126"/>
      <c r="AO32" s="242" t="s">
        <v>454</v>
      </c>
      <c r="AP32" s="66"/>
      <c r="AQ32" s="66"/>
      <c r="AR32" s="155">
        <f t="shared" si="0"/>
        <v>0</v>
      </c>
      <c r="AS32" s="155" t="str">
        <f t="shared" si="1"/>
        <v/>
      </c>
      <c r="AT32" s="244" t="str">
        <f>+IFERROR(RANK(AS32,$AS$8:$AS$37,0)+COUNTIF($AS$8:AS32,AS32)-1,"N/A")</f>
        <v>N/A</v>
      </c>
      <c r="AU32" s="66"/>
      <c r="AV32" s="1"/>
    </row>
    <row r="33" spans="1:46" ht="26" x14ac:dyDescent="0.5">
      <c r="A33" s="60" t="str">
        <f t="shared" ref="A33:A37" si="8">+D33&amp;E33</f>
        <v/>
      </c>
      <c r="C33" s="310">
        <f t="shared" si="7"/>
        <v>26</v>
      </c>
      <c r="D33" s="150" t="str">
        <f>IFERROR(INDEX('Ranked Table'!D:D,MATCH('Issue Prioritization'!$C33,'Ranked Table'!$AM:$AM,0)),"")</f>
        <v/>
      </c>
      <c r="E33" s="150" t="str">
        <f>IFERROR(INDEX('Ranked Table'!E:E,MATCH('Issue Prioritization'!$C33,'Ranked Table'!$AM:$AM,0)),"")</f>
        <v/>
      </c>
      <c r="F33" s="93"/>
      <c r="G33" s="54" t="str">
        <f>IFERROR(INDEX('Ranked Table'!G:G,MATCH('Issue Prioritization'!$C33,'Ranked Table'!$AM:$AM,0)),"")</f>
        <v/>
      </c>
      <c r="H33" s="54" t="str">
        <f>IFERROR(INDEX('Ranked Table'!H:H,MATCH('Issue Prioritization'!$C33,'Ranked Table'!$AM:$AM,0)),"")</f>
        <v/>
      </c>
      <c r="I33" s="54" t="str">
        <f>IFERROR(INDEX('Ranked Table'!I:I,MATCH('Issue Prioritization'!$C33,'Ranked Table'!$AM:$AM,0)),"")</f>
        <v/>
      </c>
      <c r="J33" s="54" t="str">
        <f>IFERROR(INDEX('Ranked Table'!J:J,MATCH('Issue Prioritization'!$C33,'Ranked Table'!$AM:$AM,0)),"")</f>
        <v/>
      </c>
      <c r="K33" s="54" t="str">
        <f>IFERROR(INDEX('Ranked Table'!K:K,MATCH('Issue Prioritization'!$C33,'Ranked Table'!$AM:$AM,0)),"")</f>
        <v/>
      </c>
      <c r="L33" s="54" t="str">
        <f>IFERROR(INDEX('Ranked Table'!L:L,MATCH('Issue Prioritization'!$C33,'Ranked Table'!$AM:$AM,0)),"")</f>
        <v/>
      </c>
      <c r="M33" s="158"/>
      <c r="N33" s="55" t="str">
        <f>IFERROR(INDEX('Ranked Table'!N:N,MATCH('Issue Prioritization'!$C33,'Ranked Table'!$AM:$AM,0)),"")</f>
        <v/>
      </c>
      <c r="O33" s="189"/>
      <c r="P33" s="156" t="str">
        <f>IFERROR(INDEX('Ranked Table'!P:P,MATCH('Issue Prioritization'!$C33,'Ranked Table'!$AM:$AM,0)),"")</f>
        <v/>
      </c>
      <c r="Q33" s="237"/>
      <c r="R33" s="66"/>
      <c r="S33" s="148"/>
      <c r="T33" s="124"/>
      <c r="U33" s="148"/>
      <c r="V33" s="124"/>
      <c r="W33" s="148"/>
      <c r="X33" s="124"/>
      <c r="Y33" s="148"/>
      <c r="Z33" s="124"/>
      <c r="AA33" s="149"/>
      <c r="AB33" s="124"/>
      <c r="AC33" s="148"/>
      <c r="AD33" s="124"/>
      <c r="AE33" s="148"/>
      <c r="AF33" s="124"/>
      <c r="AG33" s="149"/>
      <c r="AH33" s="124"/>
      <c r="AI33" s="318"/>
      <c r="AJ33" s="155" t="str">
        <f t="shared" si="3"/>
        <v/>
      </c>
      <c r="AK33" s="155" t="str">
        <f t="shared" si="4"/>
        <v/>
      </c>
      <c r="AL33" s="155" t="str">
        <f t="shared" si="5"/>
        <v/>
      </c>
      <c r="AM33" s="155" t="str">
        <f t="shared" si="6"/>
        <v/>
      </c>
      <c r="AO33" s="242" t="s">
        <v>454</v>
      </c>
      <c r="AR33" s="155">
        <f t="shared" si="0"/>
        <v>0</v>
      </c>
      <c r="AS33" s="155" t="str">
        <f t="shared" si="1"/>
        <v/>
      </c>
      <c r="AT33" s="244" t="str">
        <f>+IFERROR(RANK(AS33,$AS$8:$AS$37,0)+COUNTIF($AS$8:AS33,AS33)-1,"N/A")</f>
        <v>N/A</v>
      </c>
    </row>
    <row r="34" spans="1:46" ht="26" x14ac:dyDescent="0.5">
      <c r="A34" s="60" t="str">
        <f t="shared" si="8"/>
        <v/>
      </c>
      <c r="C34" s="310">
        <f t="shared" si="7"/>
        <v>27</v>
      </c>
      <c r="D34" s="150" t="str">
        <f>IFERROR(INDEX('Ranked Table'!D:D,MATCH('Issue Prioritization'!$C34,'Ranked Table'!$AM:$AM,0)),"")</f>
        <v/>
      </c>
      <c r="E34" s="150" t="str">
        <f>IFERROR(INDEX('Ranked Table'!E:E,MATCH('Issue Prioritization'!$C34,'Ranked Table'!$AM:$AM,0)),"")</f>
        <v/>
      </c>
      <c r="F34" s="93"/>
      <c r="G34" s="54" t="str">
        <f>IFERROR(INDEX('Ranked Table'!G:G,MATCH('Issue Prioritization'!$C34,'Ranked Table'!$AM:$AM,0)),"")</f>
        <v/>
      </c>
      <c r="H34" s="54" t="str">
        <f>IFERROR(INDEX('Ranked Table'!H:H,MATCH('Issue Prioritization'!$C34,'Ranked Table'!$AM:$AM,0)),"")</f>
        <v/>
      </c>
      <c r="I34" s="54" t="str">
        <f>IFERROR(INDEX('Ranked Table'!I:I,MATCH('Issue Prioritization'!$C34,'Ranked Table'!$AM:$AM,0)),"")</f>
        <v/>
      </c>
      <c r="J34" s="54" t="str">
        <f>IFERROR(INDEX('Ranked Table'!J:J,MATCH('Issue Prioritization'!$C34,'Ranked Table'!$AM:$AM,0)),"")</f>
        <v/>
      </c>
      <c r="K34" s="54" t="str">
        <f>IFERROR(INDEX('Ranked Table'!K:K,MATCH('Issue Prioritization'!$C34,'Ranked Table'!$AM:$AM,0)),"")</f>
        <v/>
      </c>
      <c r="L34" s="54" t="str">
        <f>IFERROR(INDEX('Ranked Table'!L:L,MATCH('Issue Prioritization'!$C34,'Ranked Table'!$AM:$AM,0)),"")</f>
        <v/>
      </c>
      <c r="M34" s="158"/>
      <c r="N34" s="55" t="str">
        <f>IFERROR(INDEX('Ranked Table'!N:N,MATCH('Issue Prioritization'!$C34,'Ranked Table'!$AM:$AM,0)),"")</f>
        <v/>
      </c>
      <c r="O34" s="189"/>
      <c r="P34" s="156" t="str">
        <f>IFERROR(INDEX('Ranked Table'!P:P,MATCH('Issue Prioritization'!$C34,'Ranked Table'!$AM:$AM,0)),"")</f>
        <v/>
      </c>
      <c r="Q34" s="237"/>
      <c r="R34" s="66"/>
      <c r="S34" s="148"/>
      <c r="T34" s="124"/>
      <c r="U34" s="148"/>
      <c r="V34" s="124"/>
      <c r="W34" s="148"/>
      <c r="X34" s="124"/>
      <c r="Y34" s="148"/>
      <c r="Z34" s="124"/>
      <c r="AA34" s="149"/>
      <c r="AB34" s="124"/>
      <c r="AC34" s="148"/>
      <c r="AD34" s="124"/>
      <c r="AE34" s="148"/>
      <c r="AF34" s="124"/>
      <c r="AG34" s="149"/>
      <c r="AH34" s="124"/>
      <c r="AI34" s="318"/>
      <c r="AJ34" s="155" t="str">
        <f t="shared" si="3"/>
        <v/>
      </c>
      <c r="AK34" s="155" t="str">
        <f t="shared" si="4"/>
        <v/>
      </c>
      <c r="AL34" s="155" t="str">
        <f t="shared" si="5"/>
        <v/>
      </c>
      <c r="AM34" s="155" t="str">
        <f t="shared" si="6"/>
        <v/>
      </c>
      <c r="AO34" s="242" t="s">
        <v>454</v>
      </c>
      <c r="AR34" s="155">
        <f t="shared" si="0"/>
        <v>0</v>
      </c>
      <c r="AS34" s="155" t="str">
        <f t="shared" si="1"/>
        <v/>
      </c>
      <c r="AT34" s="244" t="str">
        <f>+IFERROR(RANK(AS34,$AS$8:$AS$37,0)+COUNTIF($AS$8:AS34,AS34)-1,"N/A")</f>
        <v>N/A</v>
      </c>
    </row>
    <row r="35" spans="1:46" ht="26" x14ac:dyDescent="0.5">
      <c r="A35" s="60" t="str">
        <f t="shared" si="8"/>
        <v/>
      </c>
      <c r="C35" s="310">
        <f t="shared" si="7"/>
        <v>28</v>
      </c>
      <c r="D35" s="150" t="str">
        <f>IFERROR(INDEX('Ranked Table'!D:D,MATCH('Issue Prioritization'!$C35,'Ranked Table'!$AM:$AM,0)),"")</f>
        <v/>
      </c>
      <c r="E35" s="150" t="str">
        <f>IFERROR(INDEX('Ranked Table'!E:E,MATCH('Issue Prioritization'!$C35,'Ranked Table'!$AM:$AM,0)),"")</f>
        <v/>
      </c>
      <c r="F35" s="93"/>
      <c r="G35" s="54" t="str">
        <f>IFERROR(INDEX('Ranked Table'!G:G,MATCH('Issue Prioritization'!$C35,'Ranked Table'!$AM:$AM,0)),"")</f>
        <v/>
      </c>
      <c r="H35" s="54" t="str">
        <f>IFERROR(INDEX('Ranked Table'!H:H,MATCH('Issue Prioritization'!$C35,'Ranked Table'!$AM:$AM,0)),"")</f>
        <v/>
      </c>
      <c r="I35" s="54" t="str">
        <f>IFERROR(INDEX('Ranked Table'!I:I,MATCH('Issue Prioritization'!$C35,'Ranked Table'!$AM:$AM,0)),"")</f>
        <v/>
      </c>
      <c r="J35" s="54" t="str">
        <f>IFERROR(INDEX('Ranked Table'!J:J,MATCH('Issue Prioritization'!$C35,'Ranked Table'!$AM:$AM,0)),"")</f>
        <v/>
      </c>
      <c r="K35" s="54" t="str">
        <f>IFERROR(INDEX('Ranked Table'!K:K,MATCH('Issue Prioritization'!$C35,'Ranked Table'!$AM:$AM,0)),"")</f>
        <v/>
      </c>
      <c r="L35" s="54" t="str">
        <f>IFERROR(INDEX('Ranked Table'!L:L,MATCH('Issue Prioritization'!$C35,'Ranked Table'!$AM:$AM,0)),"")</f>
        <v/>
      </c>
      <c r="M35" s="158"/>
      <c r="N35" s="55" t="str">
        <f>IFERROR(INDEX('Ranked Table'!N:N,MATCH('Issue Prioritization'!$C35,'Ranked Table'!$AM:$AM,0)),"")</f>
        <v/>
      </c>
      <c r="O35" s="189"/>
      <c r="P35" s="156" t="str">
        <f>IFERROR(INDEX('Ranked Table'!P:P,MATCH('Issue Prioritization'!$C35,'Ranked Table'!$AM:$AM,0)),"")</f>
        <v/>
      </c>
      <c r="Q35" s="237"/>
      <c r="R35" s="66"/>
      <c r="S35" s="148"/>
      <c r="T35" s="124"/>
      <c r="U35" s="148"/>
      <c r="V35" s="124"/>
      <c r="W35" s="148"/>
      <c r="X35" s="124"/>
      <c r="Y35" s="148"/>
      <c r="Z35" s="124"/>
      <c r="AA35" s="149"/>
      <c r="AB35" s="124"/>
      <c r="AC35" s="148"/>
      <c r="AD35" s="124"/>
      <c r="AE35" s="148"/>
      <c r="AF35" s="124"/>
      <c r="AG35" s="149"/>
      <c r="AH35" s="124"/>
      <c r="AI35" s="318"/>
      <c r="AJ35" s="155" t="str">
        <f t="shared" si="3"/>
        <v/>
      </c>
      <c r="AK35" s="155" t="str">
        <f t="shared" si="4"/>
        <v/>
      </c>
      <c r="AL35" s="155" t="str">
        <f t="shared" si="5"/>
        <v/>
      </c>
      <c r="AM35" s="155" t="str">
        <f t="shared" si="6"/>
        <v/>
      </c>
      <c r="AO35" s="242" t="s">
        <v>454</v>
      </c>
      <c r="AR35" s="155">
        <f t="shared" si="0"/>
        <v>0</v>
      </c>
      <c r="AS35" s="155" t="str">
        <f t="shared" si="1"/>
        <v/>
      </c>
      <c r="AT35" s="244" t="str">
        <f>+IFERROR(RANK(AS35,$AS$8:$AS$37,0)+COUNTIF($AS$8:AS35,AS35)-1,"N/A")</f>
        <v>N/A</v>
      </c>
    </row>
    <row r="36" spans="1:46" ht="26" x14ac:dyDescent="0.5">
      <c r="A36" s="60" t="str">
        <f t="shared" si="8"/>
        <v/>
      </c>
      <c r="C36" s="310">
        <f t="shared" si="7"/>
        <v>29</v>
      </c>
      <c r="D36" s="150" t="str">
        <f>IFERROR(INDEX('Ranked Table'!D:D,MATCH('Issue Prioritization'!$C36,'Ranked Table'!$AM:$AM,0)),"")</f>
        <v/>
      </c>
      <c r="E36" s="150" t="str">
        <f>IFERROR(INDEX('Ranked Table'!E:E,MATCH('Issue Prioritization'!$C36,'Ranked Table'!$AM:$AM,0)),"")</f>
        <v/>
      </c>
      <c r="F36" s="93"/>
      <c r="G36" s="54" t="str">
        <f>IFERROR(INDEX('Ranked Table'!G:G,MATCH('Issue Prioritization'!$C36,'Ranked Table'!$AM:$AM,0)),"")</f>
        <v/>
      </c>
      <c r="H36" s="54" t="str">
        <f>IFERROR(INDEX('Ranked Table'!H:H,MATCH('Issue Prioritization'!$C36,'Ranked Table'!$AM:$AM,0)),"")</f>
        <v/>
      </c>
      <c r="I36" s="54" t="str">
        <f>IFERROR(INDEX('Ranked Table'!I:I,MATCH('Issue Prioritization'!$C36,'Ranked Table'!$AM:$AM,0)),"")</f>
        <v/>
      </c>
      <c r="J36" s="54" t="str">
        <f>IFERROR(INDEX('Ranked Table'!J:J,MATCH('Issue Prioritization'!$C36,'Ranked Table'!$AM:$AM,0)),"")</f>
        <v/>
      </c>
      <c r="K36" s="54" t="str">
        <f>IFERROR(INDEX('Ranked Table'!K:K,MATCH('Issue Prioritization'!$C36,'Ranked Table'!$AM:$AM,0)),"")</f>
        <v/>
      </c>
      <c r="L36" s="54" t="str">
        <f>IFERROR(INDEX('Ranked Table'!L:L,MATCH('Issue Prioritization'!$C36,'Ranked Table'!$AM:$AM,0)),"")</f>
        <v/>
      </c>
      <c r="M36" s="158"/>
      <c r="N36" s="55" t="str">
        <f>IFERROR(INDEX('Ranked Table'!N:N,MATCH('Issue Prioritization'!$C36,'Ranked Table'!$AM:$AM,0)),"")</f>
        <v/>
      </c>
      <c r="O36" s="189"/>
      <c r="P36" s="156" t="str">
        <f>IFERROR(INDEX('Ranked Table'!P:P,MATCH('Issue Prioritization'!$C36,'Ranked Table'!$AM:$AM,0)),"")</f>
        <v/>
      </c>
      <c r="Q36" s="237"/>
      <c r="R36" s="66"/>
      <c r="S36" s="148"/>
      <c r="T36" s="124"/>
      <c r="U36" s="148"/>
      <c r="V36" s="124"/>
      <c r="W36" s="148"/>
      <c r="X36" s="124"/>
      <c r="Y36" s="148"/>
      <c r="Z36" s="124"/>
      <c r="AA36" s="149"/>
      <c r="AB36" s="124"/>
      <c r="AC36" s="148"/>
      <c r="AD36" s="124"/>
      <c r="AE36" s="148"/>
      <c r="AF36" s="124"/>
      <c r="AG36" s="149"/>
      <c r="AH36" s="124"/>
      <c r="AI36" s="318"/>
      <c r="AJ36" s="155" t="str">
        <f t="shared" si="3"/>
        <v/>
      </c>
      <c r="AK36" s="155" t="str">
        <f t="shared" si="4"/>
        <v/>
      </c>
      <c r="AL36" s="155" t="str">
        <f t="shared" si="5"/>
        <v/>
      </c>
      <c r="AM36" s="155" t="str">
        <f t="shared" si="6"/>
        <v/>
      </c>
      <c r="AO36" s="242" t="s">
        <v>454</v>
      </c>
      <c r="AR36" s="155">
        <f t="shared" si="0"/>
        <v>0</v>
      </c>
      <c r="AS36" s="155" t="str">
        <f t="shared" si="1"/>
        <v/>
      </c>
      <c r="AT36" s="244" t="str">
        <f>+IFERROR(RANK(AS36,$AS$8:$AS$37,0)+COUNTIF($AS$8:AS36,AS36)-1,"N/A")</f>
        <v>N/A</v>
      </c>
    </row>
    <row r="37" spans="1:46" ht="26" x14ac:dyDescent="0.5">
      <c r="A37" s="60" t="str">
        <f t="shared" si="8"/>
        <v/>
      </c>
      <c r="C37" s="310">
        <f t="shared" si="7"/>
        <v>30</v>
      </c>
      <c r="D37" s="150" t="str">
        <f>IFERROR(INDEX('Ranked Table'!D:D,MATCH('Issue Prioritization'!$C37,'Ranked Table'!$AM:$AM,0)),"")</f>
        <v/>
      </c>
      <c r="E37" s="150" t="str">
        <f>IFERROR(INDEX('Ranked Table'!E:E,MATCH('Issue Prioritization'!$C37,'Ranked Table'!$AM:$AM,0)),"")</f>
        <v/>
      </c>
      <c r="F37" s="93"/>
      <c r="G37" s="54" t="str">
        <f>IFERROR(INDEX('Ranked Table'!G:G,MATCH('Issue Prioritization'!$C37,'Ranked Table'!$AM:$AM,0)),"")</f>
        <v/>
      </c>
      <c r="H37" s="54" t="str">
        <f>IFERROR(INDEX('Ranked Table'!H:H,MATCH('Issue Prioritization'!$C37,'Ranked Table'!$AM:$AM,0)),"")</f>
        <v/>
      </c>
      <c r="I37" s="54" t="str">
        <f>IFERROR(INDEX('Ranked Table'!I:I,MATCH('Issue Prioritization'!$C37,'Ranked Table'!$AM:$AM,0)),"")</f>
        <v/>
      </c>
      <c r="J37" s="54" t="str">
        <f>IFERROR(INDEX('Ranked Table'!J:J,MATCH('Issue Prioritization'!$C37,'Ranked Table'!$AM:$AM,0)),"")</f>
        <v/>
      </c>
      <c r="K37" s="54" t="str">
        <f>IFERROR(INDEX('Ranked Table'!K:K,MATCH('Issue Prioritization'!$C37,'Ranked Table'!$AM:$AM,0)),"")</f>
        <v/>
      </c>
      <c r="L37" s="54" t="str">
        <f>IFERROR(INDEX('Ranked Table'!L:L,MATCH('Issue Prioritization'!$C37,'Ranked Table'!$AM:$AM,0)),"")</f>
        <v/>
      </c>
      <c r="M37" s="158"/>
      <c r="N37" s="55" t="str">
        <f>IFERROR(INDEX('Ranked Table'!N:N,MATCH('Issue Prioritization'!$C37,'Ranked Table'!$AM:$AM,0)),"")</f>
        <v/>
      </c>
      <c r="O37" s="189"/>
      <c r="P37" s="156" t="str">
        <f>IFERROR(INDEX('Ranked Table'!P:P,MATCH('Issue Prioritization'!$C37,'Ranked Table'!$AM:$AM,0)),"")</f>
        <v/>
      </c>
      <c r="Q37" s="237"/>
      <c r="R37" s="66"/>
      <c r="S37" s="148"/>
      <c r="T37" s="124"/>
      <c r="U37" s="148"/>
      <c r="V37" s="124"/>
      <c r="W37" s="148"/>
      <c r="X37" s="124"/>
      <c r="Y37" s="148"/>
      <c r="Z37" s="124"/>
      <c r="AA37" s="149"/>
      <c r="AB37" s="124"/>
      <c r="AC37" s="148"/>
      <c r="AD37" s="124"/>
      <c r="AE37" s="148"/>
      <c r="AF37" s="124"/>
      <c r="AG37" s="149"/>
      <c r="AH37" s="124"/>
      <c r="AI37" s="318"/>
      <c r="AJ37" s="155" t="str">
        <f t="shared" si="3"/>
        <v/>
      </c>
      <c r="AK37" s="155" t="str">
        <f t="shared" si="4"/>
        <v/>
      </c>
      <c r="AL37" s="155" t="str">
        <f t="shared" si="5"/>
        <v/>
      </c>
      <c r="AM37" s="155" t="str">
        <f t="shared" si="6"/>
        <v/>
      </c>
      <c r="AO37" s="242" t="s">
        <v>454</v>
      </c>
      <c r="AR37" s="155">
        <f t="shared" si="0"/>
        <v>0</v>
      </c>
      <c r="AS37" s="155" t="str">
        <f t="shared" si="1"/>
        <v/>
      </c>
      <c r="AT37" s="244" t="str">
        <f>+IFERROR(RANK(AS37,$AS$8:$AS$37,0)+COUNTIF($AS$8:AS37,AS37)-1,"N/A")</f>
        <v>N/A</v>
      </c>
    </row>
  </sheetData>
  <autoFilter ref="D7:E7" xr:uid="{D3DD2A67-17EF-485E-B52F-890A34D7F257}"/>
  <conditionalFormatting sqref="G8:L37">
    <cfRule type="colorScale" priority="2">
      <colorScale>
        <cfvo type="min"/>
        <cfvo type="max"/>
        <color rgb="FFC00000"/>
        <color rgb="FF63BE7B"/>
      </colorScale>
    </cfRule>
  </conditionalFormatting>
  <conditionalFormatting sqref="N8:N37">
    <cfRule type="colorScale" priority="1">
      <colorScale>
        <cfvo type="min"/>
        <cfvo type="max"/>
        <color rgb="FFC00000"/>
        <color rgb="FF63BE7B"/>
      </colorScale>
    </cfRule>
  </conditionalFormatting>
  <dataValidations count="1">
    <dataValidation type="list" allowBlank="1" showInputMessage="1" showErrorMessage="1" sqref="AO8:AO37" xr:uid="{4E2DF961-7A57-42A4-8924-B1A184C1326E}">
      <formula1>$AV$8:$AV$9</formula1>
    </dataValidation>
  </dataValidations>
  <pageMargins left="0.7" right="0.7" top="0.75" bottom="0.75" header="0.3" footer="0.3"/>
  <pageSetup paperSize="9" scale="1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6B074-F0D5-4038-AF72-973FE1214AF7}">
  <sheetPr>
    <tabColor theme="9" tint="0.39997558519241921"/>
  </sheetPr>
  <dimension ref="B1:I19"/>
  <sheetViews>
    <sheetView showGridLines="0" zoomScale="70" zoomScaleNormal="70" workbookViewId="0">
      <pane xSplit="3" ySplit="6" topLeftCell="D7" activePane="bottomRight" state="frozen"/>
      <selection pane="topRight" activeCell="D1" sqref="D1"/>
      <selection pane="bottomLeft" activeCell="A7" sqref="A7"/>
      <selection pane="bottomRight"/>
    </sheetView>
  </sheetViews>
  <sheetFormatPr defaultColWidth="8.90625" defaultRowHeight="14.5" x14ac:dyDescent="0.35"/>
  <cols>
    <col min="1" max="1" width="2.6328125" style="1" customWidth="1"/>
    <col min="2" max="2" width="19" style="1" customWidth="1"/>
    <col min="3" max="3" width="9.81640625" style="1" customWidth="1"/>
    <col min="4" max="4" width="60.1796875" style="1" customWidth="1"/>
    <col min="5" max="5" width="67.1796875" style="1" customWidth="1"/>
    <col min="6" max="6" width="2.6328125" style="1" customWidth="1"/>
    <col min="7" max="9" width="30.6328125" style="1" customWidth="1"/>
    <col min="10" max="10" width="2.6328125" style="1" customWidth="1"/>
    <col min="11" max="16384" width="8.90625" style="1"/>
  </cols>
  <sheetData>
    <row r="1" spans="2:9" x14ac:dyDescent="0.35">
      <c r="H1" s="3"/>
    </row>
    <row r="2" spans="2:9" ht="18.5" x14ac:dyDescent="0.45">
      <c r="B2" s="78" t="s">
        <v>392</v>
      </c>
      <c r="C2" s="168"/>
      <c r="D2" s="195"/>
      <c r="E2" s="99"/>
      <c r="G2" s="78" t="s">
        <v>481</v>
      </c>
      <c r="H2" s="168"/>
      <c r="I2" s="169"/>
    </row>
    <row r="3" spans="2:9" ht="18.5" x14ac:dyDescent="0.45">
      <c r="B3" s="73"/>
      <c r="C3" s="73"/>
      <c r="G3" s="73"/>
      <c r="H3" s="73"/>
      <c r="I3" s="73"/>
    </row>
    <row r="4" spans="2:9" ht="29" x14ac:dyDescent="0.45">
      <c r="B4" s="196" t="s">
        <v>387</v>
      </c>
      <c r="C4" s="309"/>
      <c r="D4" s="197" t="s">
        <v>526</v>
      </c>
      <c r="E4" s="198"/>
      <c r="G4" s="71"/>
      <c r="H4" s="73"/>
      <c r="I4" s="53"/>
    </row>
    <row r="6" spans="2:9" ht="18.5" x14ac:dyDescent="0.45">
      <c r="B6" s="315" t="s">
        <v>393</v>
      </c>
      <c r="C6" s="316" t="s">
        <v>865</v>
      </c>
      <c r="D6" s="312" t="s">
        <v>387</v>
      </c>
      <c r="E6" s="313" t="s">
        <v>221</v>
      </c>
      <c r="F6" s="147"/>
      <c r="G6" s="311" t="s">
        <v>476</v>
      </c>
      <c r="H6" s="312" t="s">
        <v>477</v>
      </c>
      <c r="I6" s="313" t="s">
        <v>478</v>
      </c>
    </row>
    <row r="7" spans="2:9" ht="130.5" x14ac:dyDescent="0.35">
      <c r="B7" s="265" t="s">
        <v>329</v>
      </c>
      <c r="C7" s="191" t="s">
        <v>462</v>
      </c>
      <c r="D7" s="314" t="s">
        <v>402</v>
      </c>
      <c r="E7" s="10" t="s">
        <v>488</v>
      </c>
      <c r="F7" s="82"/>
      <c r="G7" s="10" t="s">
        <v>658</v>
      </c>
      <c r="H7" s="10" t="s">
        <v>657</v>
      </c>
      <c r="I7" s="10" t="s">
        <v>675</v>
      </c>
    </row>
    <row r="8" spans="2:9" ht="87" x14ac:dyDescent="0.35">
      <c r="B8" s="265" t="s">
        <v>330</v>
      </c>
      <c r="C8" s="191" t="s">
        <v>462</v>
      </c>
      <c r="D8" s="307" t="s">
        <v>396</v>
      </c>
      <c r="E8" s="10" t="s">
        <v>489</v>
      </c>
      <c r="F8" s="82"/>
      <c r="G8" s="10" t="s">
        <v>676</v>
      </c>
      <c r="H8" s="10" t="s">
        <v>659</v>
      </c>
      <c r="I8" s="10" t="s">
        <v>660</v>
      </c>
    </row>
    <row r="9" spans="2:9" ht="87" x14ac:dyDescent="0.35">
      <c r="B9" s="265" t="s">
        <v>739</v>
      </c>
      <c r="C9" s="191" t="s">
        <v>462</v>
      </c>
      <c r="D9" s="307" t="s">
        <v>740</v>
      </c>
      <c r="E9" s="10" t="s">
        <v>490</v>
      </c>
      <c r="F9" s="82"/>
      <c r="G9" s="10" t="s">
        <v>661</v>
      </c>
      <c r="H9" s="10" t="s">
        <v>662</v>
      </c>
      <c r="I9" s="10" t="s">
        <v>663</v>
      </c>
    </row>
    <row r="10" spans="2:9" ht="58" x14ac:dyDescent="0.35">
      <c r="B10" s="265" t="s">
        <v>479</v>
      </c>
      <c r="C10" s="191" t="s">
        <v>462</v>
      </c>
      <c r="D10" s="307" t="s">
        <v>487</v>
      </c>
      <c r="E10" s="10" t="s">
        <v>741</v>
      </c>
      <c r="F10" s="82"/>
      <c r="G10" s="10" t="s">
        <v>664</v>
      </c>
      <c r="H10" s="10" t="s">
        <v>665</v>
      </c>
      <c r="I10" s="10" t="s">
        <v>666</v>
      </c>
    </row>
    <row r="11" spans="2:9" ht="72.5" x14ac:dyDescent="0.35">
      <c r="B11" s="193" t="s">
        <v>480</v>
      </c>
      <c r="C11" s="192" t="s">
        <v>461</v>
      </c>
      <c r="D11" s="307" t="s">
        <v>403</v>
      </c>
      <c r="E11" s="10" t="s">
        <v>493</v>
      </c>
      <c r="G11" s="10" t="s">
        <v>667</v>
      </c>
      <c r="H11" s="10" t="s">
        <v>669</v>
      </c>
      <c r="I11" s="10" t="s">
        <v>668</v>
      </c>
    </row>
    <row r="12" spans="2:9" ht="87" x14ac:dyDescent="0.35">
      <c r="B12" s="193" t="s">
        <v>419</v>
      </c>
      <c r="C12" s="192" t="s">
        <v>461</v>
      </c>
      <c r="D12" s="307" t="s">
        <v>671</v>
      </c>
      <c r="E12" s="10" t="s">
        <v>742</v>
      </c>
      <c r="G12" s="10" t="s">
        <v>672</v>
      </c>
      <c r="H12" s="10" t="s">
        <v>673</v>
      </c>
      <c r="I12" s="10" t="s">
        <v>674</v>
      </c>
    </row>
    <row r="13" spans="2:9" ht="58" x14ac:dyDescent="0.35">
      <c r="B13" s="193" t="s">
        <v>579</v>
      </c>
      <c r="C13" s="192" t="s">
        <v>461</v>
      </c>
      <c r="D13" s="307" t="s">
        <v>510</v>
      </c>
      <c r="E13" s="10" t="s">
        <v>511</v>
      </c>
      <c r="G13" s="10" t="s">
        <v>677</v>
      </c>
      <c r="H13" s="10" t="s">
        <v>678</v>
      </c>
      <c r="I13" s="10" t="s">
        <v>679</v>
      </c>
    </row>
    <row r="14" spans="2:9" ht="130.5" x14ac:dyDescent="0.35">
      <c r="B14" s="256" t="s">
        <v>681</v>
      </c>
      <c r="C14" s="256" t="s">
        <v>463</v>
      </c>
      <c r="D14" s="307" t="s">
        <v>864</v>
      </c>
      <c r="E14" s="10" t="s">
        <v>744</v>
      </c>
      <c r="G14" s="10" t="s">
        <v>680</v>
      </c>
      <c r="H14" s="10" t="s">
        <v>682</v>
      </c>
      <c r="I14" s="10" t="s">
        <v>683</v>
      </c>
    </row>
    <row r="18" spans="4:4" x14ac:dyDescent="0.35">
      <c r="D18" s="177"/>
    </row>
    <row r="19" spans="4:4" x14ac:dyDescent="0.35">
      <c r="D19" s="177"/>
    </row>
  </sheetData>
  <pageMargins left="0.7" right="0.7" top="0.75" bottom="0.75" header="0.3" footer="0.3"/>
  <pageSetup paperSize="9" scale="2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31C30-B410-4E07-8916-822F5C288A73}">
  <sheetPr>
    <tabColor theme="9" tint="0.39997558519241921"/>
  </sheetPr>
  <dimension ref="A1:Y37"/>
  <sheetViews>
    <sheetView showGridLines="0" zoomScale="70" zoomScaleNormal="70" workbookViewId="0">
      <pane xSplit="4" ySplit="7" topLeftCell="E8" activePane="bottomRight" state="frozen"/>
      <selection pane="topRight" activeCell="E1" sqref="E1"/>
      <selection pane="bottomLeft" activeCell="A8" sqref="A8"/>
      <selection pane="bottomRight"/>
    </sheetView>
  </sheetViews>
  <sheetFormatPr defaultColWidth="8.90625" defaultRowHeight="14.5" outlineLevelCol="1" x14ac:dyDescent="0.35"/>
  <cols>
    <col min="1" max="1" width="2.6328125" style="60" customWidth="1"/>
    <col min="2" max="2" width="3.08984375" style="60" bestFit="1" customWidth="1"/>
    <col min="3" max="4" width="30.6328125" style="1" customWidth="1"/>
    <col min="5" max="5" width="2.6328125" style="1" customWidth="1" outlineLevel="1"/>
    <col min="6" max="6" width="27.1796875" style="1" customWidth="1" outlineLevel="1"/>
    <col min="7" max="8" width="15.6328125" style="1" customWidth="1" outlineLevel="1"/>
    <col min="9" max="9" width="2.6328125" style="1" customWidth="1" outlineLevel="1"/>
    <col min="10" max="16" width="15.6328125" style="1" customWidth="1"/>
    <col min="17" max="17" width="2.6328125" style="1" customWidth="1"/>
    <col min="18" max="18" width="18.81640625" style="1" customWidth="1"/>
    <col min="19" max="19" width="2.6328125" style="1" customWidth="1"/>
    <col min="20" max="25" width="15.6328125" style="1" customWidth="1"/>
    <col min="26" max="26" width="2.6328125" style="1" customWidth="1"/>
    <col min="27" max="16384" width="8.90625" style="1"/>
  </cols>
  <sheetData>
    <row r="1" spans="1:25" x14ac:dyDescent="0.35">
      <c r="A1" s="308"/>
    </row>
    <row r="2" spans="1:25" x14ac:dyDescent="0.35">
      <c r="C2" s="37" t="s">
        <v>575</v>
      </c>
      <c r="D2" s="36"/>
      <c r="E2" s="36"/>
      <c r="F2" s="36"/>
      <c r="G2" s="36"/>
      <c r="H2" s="36"/>
      <c r="I2" s="36"/>
      <c r="J2" s="36"/>
      <c r="K2" s="36"/>
      <c r="L2" s="36"/>
      <c r="M2" s="36"/>
      <c r="N2" s="36"/>
      <c r="O2" s="36"/>
      <c r="P2" s="36"/>
      <c r="Q2" s="36"/>
      <c r="R2" s="36"/>
      <c r="S2" s="36"/>
      <c r="T2" s="36"/>
      <c r="U2" s="36"/>
      <c r="V2" s="36"/>
      <c r="W2" s="36"/>
      <c r="X2" s="36"/>
      <c r="Y2" s="35"/>
    </row>
    <row r="3" spans="1:25" x14ac:dyDescent="0.35">
      <c r="C3" s="71" t="s">
        <v>656</v>
      </c>
      <c r="D3" s="3"/>
      <c r="E3" s="3"/>
      <c r="F3" s="3"/>
      <c r="G3" s="3"/>
      <c r="H3" s="3"/>
      <c r="I3" s="3"/>
      <c r="J3" s="250" t="s">
        <v>647</v>
      </c>
      <c r="K3" s="252" t="s">
        <v>648</v>
      </c>
      <c r="L3" s="250" t="s">
        <v>649</v>
      </c>
      <c r="M3" s="250" t="s">
        <v>650</v>
      </c>
      <c r="N3" s="250" t="s">
        <v>651</v>
      </c>
      <c r="O3" s="250" t="s">
        <v>652</v>
      </c>
      <c r="P3" s="250" t="s">
        <v>653</v>
      </c>
      <c r="Q3" s="250"/>
      <c r="R3" s="250" t="s">
        <v>654</v>
      </c>
    </row>
    <row r="4" spans="1:25" x14ac:dyDescent="0.35">
      <c r="C4" s="71" t="s">
        <v>802</v>
      </c>
      <c r="J4" s="303" t="s">
        <v>462</v>
      </c>
      <c r="K4" s="304"/>
      <c r="L4" s="304"/>
      <c r="M4" s="304"/>
      <c r="N4" s="305" t="s">
        <v>461</v>
      </c>
      <c r="O4" s="306"/>
      <c r="P4" s="306"/>
      <c r="R4" s="302" t="s">
        <v>463</v>
      </c>
      <c r="S4" s="209"/>
      <c r="T4" s="217" t="s">
        <v>604</v>
      </c>
      <c r="U4" s="218"/>
      <c r="V4" s="218"/>
      <c r="W4" s="218"/>
      <c r="X4" s="218"/>
      <c r="Y4" s="219"/>
    </row>
    <row r="5" spans="1:25" ht="43.5" x14ac:dyDescent="0.35">
      <c r="C5" s="131" t="str">
        <f>'Issue Prioritization'!D6</f>
        <v>FILL OUT TARGET NAME</v>
      </c>
      <c r="D5" s="3"/>
      <c r="E5" s="3"/>
      <c r="F5" s="3"/>
      <c r="G5" s="3"/>
      <c r="H5" s="3"/>
      <c r="I5" s="3"/>
      <c r="J5" s="38"/>
      <c r="T5" s="235" t="s">
        <v>801</v>
      </c>
      <c r="U5" s="220"/>
      <c r="V5" s="220"/>
      <c r="W5" s="220"/>
      <c r="X5" s="220"/>
      <c r="Y5" s="220"/>
    </row>
    <row r="6" spans="1:25" ht="43.5" x14ac:dyDescent="0.35">
      <c r="C6" s="206" t="s">
        <v>159</v>
      </c>
      <c r="D6" s="246" t="s">
        <v>169</v>
      </c>
      <c r="E6" s="248"/>
      <c r="F6" s="176" t="s">
        <v>655</v>
      </c>
      <c r="G6" s="253" t="s">
        <v>462</v>
      </c>
      <c r="H6" s="253" t="s">
        <v>461</v>
      </c>
      <c r="I6" s="14"/>
      <c r="J6" s="299" t="s">
        <v>329</v>
      </c>
      <c r="K6" s="299" t="s">
        <v>330</v>
      </c>
      <c r="L6" s="299" t="s">
        <v>743</v>
      </c>
      <c r="M6" s="299" t="s">
        <v>479</v>
      </c>
      <c r="N6" s="300" t="s">
        <v>480</v>
      </c>
      <c r="O6" s="300" t="s">
        <v>419</v>
      </c>
      <c r="P6" s="300" t="s">
        <v>579</v>
      </c>
      <c r="Q6" s="207"/>
      <c r="R6" s="301" t="s">
        <v>681</v>
      </c>
      <c r="T6" s="176" t="s">
        <v>191</v>
      </c>
      <c r="U6" s="176" t="s">
        <v>192</v>
      </c>
      <c r="V6" s="176" t="s">
        <v>193</v>
      </c>
      <c r="W6" s="176" t="s">
        <v>194</v>
      </c>
      <c r="X6" s="176" t="s">
        <v>195</v>
      </c>
      <c r="Y6" s="176" t="s">
        <v>237</v>
      </c>
    </row>
    <row r="7" spans="1:25" hidden="1" x14ac:dyDescent="0.35">
      <c r="C7" s="206"/>
      <c r="D7" s="246"/>
      <c r="E7" s="248"/>
      <c r="F7" s="176"/>
      <c r="G7" s="253"/>
      <c r="H7" s="253"/>
      <c r="I7" s="14"/>
      <c r="J7" s="299"/>
      <c r="K7" s="299"/>
      <c r="L7" s="299"/>
      <c r="M7" s="299"/>
      <c r="N7" s="300"/>
      <c r="O7" s="300"/>
      <c r="P7" s="300"/>
      <c r="Q7" s="207"/>
      <c r="R7" s="301"/>
      <c r="T7" s="176"/>
      <c r="U7" s="176"/>
      <c r="V7" s="176"/>
      <c r="W7" s="176"/>
      <c r="X7" s="176"/>
      <c r="Y7" s="176"/>
    </row>
    <row r="8" spans="1:25" x14ac:dyDescent="0.35">
      <c r="A8" s="60" t="str">
        <f t="shared" ref="A8:A26" si="0">+C8&amp;D8</f>
        <v/>
      </c>
      <c r="B8" s="60">
        <v>1</v>
      </c>
      <c r="C8" s="15" t="str">
        <f>+IFERROR(INDEX('Issue Prioritization'!D:D,MATCH(Heatmap!$B8,'Issue Prioritization'!$AT:$AT,0)),"")</f>
        <v/>
      </c>
      <c r="D8" s="247" t="str">
        <f>+IFERROR(INDEX('Issue Prioritization'!E:E,MATCH(Heatmap!$B8,'Issue Prioritization'!$AT:$AT,0)),"")</f>
        <v/>
      </c>
      <c r="E8" s="248"/>
      <c r="F8" s="245" t="str">
        <f ca="1">+IF(SUM(J8:P8)=0,"",SUM(J8:P8))</f>
        <v/>
      </c>
      <c r="G8" s="245" t="str">
        <f ca="1">+IF(SUM(J8:M8)=0,"",SUM(J8:M8))</f>
        <v/>
      </c>
      <c r="H8" s="245" t="str">
        <f ca="1">+IF(SUM(N8:P8)=0,"",SUM(N8:P8))</f>
        <v/>
      </c>
      <c r="I8" s="14"/>
      <c r="J8" s="208" t="str">
        <f ca="1">+IF(INDEX('Issue Prioritization'!$S$5:$AH$37,MATCH(Heatmap!$A8,'Issue Prioritization'!$A$5:$A$37,0),MATCH(Heatmap!J$3,'Issue Prioritization'!$S$5:$AH$5,0))=0,"",INDEX('Issue Prioritization'!$S$5:$AH$37,MATCH(Heatmap!$A8,'Issue Prioritization'!$A$5:$A$37,0),MATCH(Heatmap!J$3,'Issue Prioritization'!$S$5:$AH$5,0)))</f>
        <v/>
      </c>
      <c r="K8" s="208" t="str">
        <f ca="1">+IF(INDEX('Issue Prioritization'!$S$5:$AH$37,MATCH(Heatmap!$A8,'Issue Prioritization'!$A$5:$A$37,0),MATCH(Heatmap!K$3,'Issue Prioritization'!$S$5:$AH$5,0))=0,"",INDEX('Issue Prioritization'!$S$5:$AH$37,MATCH(Heatmap!$A8,'Issue Prioritization'!$A$5:$A$37,0),MATCH(Heatmap!K$3,'Issue Prioritization'!$S$5:$AH$5,0)))</f>
        <v/>
      </c>
      <c r="L8" s="208" t="str">
        <f ca="1">+IF(INDEX('Issue Prioritization'!$S$5:$AH$37,MATCH(Heatmap!$A8,'Issue Prioritization'!$A$5:$A$37,0),MATCH(Heatmap!L$3,'Issue Prioritization'!$S$5:$AH$5,0))=0,"",INDEX('Issue Prioritization'!$S$5:$AH$37,MATCH(Heatmap!$A8,'Issue Prioritization'!$A$5:$A$37,0),MATCH(Heatmap!L$3,'Issue Prioritization'!$S$5:$AH$5,0)))</f>
        <v/>
      </c>
      <c r="M8" s="208" t="str">
        <f ca="1">+IF(INDEX('Issue Prioritization'!$S$5:$AH$37,MATCH(Heatmap!$A8,'Issue Prioritization'!$A$5:$A$37,0),MATCH(Heatmap!M$3,'Issue Prioritization'!$S$5:$AH$5,0))=0,"",INDEX('Issue Prioritization'!$S$5:$AH$37,MATCH(Heatmap!$A8,'Issue Prioritization'!$A$5:$A$37,0),MATCH(Heatmap!M$3,'Issue Prioritization'!$S$5:$AH$5,0)))</f>
        <v/>
      </c>
      <c r="N8" s="208" t="str">
        <f ca="1">+IF(INDEX('Issue Prioritization'!$S$5:$AH$37,MATCH(Heatmap!$A8,'Issue Prioritization'!$A$5:$A$37,0),MATCH(Heatmap!N$3,'Issue Prioritization'!$S$5:$AH$5,0))=0,"",INDEX('Issue Prioritization'!$S$5:$AH$37,MATCH(Heatmap!$A8,'Issue Prioritization'!$A$5:$A$37,0),MATCH(Heatmap!N$3,'Issue Prioritization'!$S$5:$AH$5,0)))</f>
        <v/>
      </c>
      <c r="O8" s="208" t="str">
        <f ca="1">+IF(INDEX('Issue Prioritization'!$S$5:$AH$37,MATCH(Heatmap!$A8,'Issue Prioritization'!$A$5:$A$37,0),MATCH(Heatmap!O$3,'Issue Prioritization'!$S$5:$AH$5,0))=0,"",INDEX('Issue Prioritization'!$S$5:$AH$37,MATCH(Heatmap!$A8,'Issue Prioritization'!$A$5:$A$37,0),MATCH(Heatmap!O$3,'Issue Prioritization'!$S$5:$AH$5,0)))</f>
        <v/>
      </c>
      <c r="P8" s="208" t="str">
        <f ca="1">+IF(INDEX('Issue Prioritization'!$S$5:$AH$37,MATCH(Heatmap!$A8,'Issue Prioritization'!$A$5:$A$37,0),MATCH(Heatmap!P$3,'Issue Prioritization'!$S$5:$AH$5,0))=0,"",INDEX('Issue Prioritization'!$S$5:$AH$37,MATCH(Heatmap!$A8,'Issue Prioritization'!$A$5:$A$37,0),MATCH(Heatmap!P$3,'Issue Prioritization'!$S$5:$AH$5,0)))</f>
        <v/>
      </c>
      <c r="Q8" s="9"/>
      <c r="R8" s="208" t="str">
        <f ca="1">+IF(INDEX('Issue Prioritization'!$S$5:$AH$37,MATCH(Heatmap!$A8,'Issue Prioritization'!$A$5:$A$37,0),MATCH(Heatmap!R$3,'Issue Prioritization'!$S$5:$AH$5,0))=0,"",INDEX('Issue Prioritization'!$S$5:$AH$37,MATCH(Heatmap!$A8,'Issue Prioritization'!$A$5:$A$37,0),MATCH(Heatmap!R$3,'Issue Prioritization'!$S$5:$AH$5,0)))</f>
        <v/>
      </c>
      <c r="T8" s="13" t="str">
        <f ca="1">+IFERROR(INDEX('Ranked Table'!G:G,MATCH(Heatmap!$A8,'Ranked Table'!$A:$A,0)),"")</f>
        <v/>
      </c>
      <c r="U8" s="13" t="str">
        <f ca="1">+IFERROR(INDEX('Ranked Table'!H:H,MATCH(Heatmap!$A8,'Ranked Table'!$A:$A,0)),"")</f>
        <v/>
      </c>
      <c r="V8" s="13" t="str">
        <f ca="1">+IFERROR(INDEX('Ranked Table'!I:I,MATCH(Heatmap!$A8,'Ranked Table'!$A:$A,0)),"")</f>
        <v/>
      </c>
      <c r="W8" s="13" t="str">
        <f ca="1">+IFERROR(INDEX('Ranked Table'!J:J,MATCH(Heatmap!$A8,'Ranked Table'!$A:$A,0)),"")</f>
        <v/>
      </c>
      <c r="X8" s="13" t="str">
        <f ca="1">+IFERROR(INDEX('Ranked Table'!K:K,MATCH(Heatmap!$A8,'Ranked Table'!$A:$A,0)),"")</f>
        <v/>
      </c>
      <c r="Y8" s="13" t="str">
        <f ca="1">+IFERROR(INDEX('Ranked Table'!L:L,MATCH(Heatmap!$A8,'Ranked Table'!$A:$A,0)),"")</f>
        <v/>
      </c>
    </row>
    <row r="9" spans="1:25" ht="29" x14ac:dyDescent="0.35">
      <c r="A9" s="60" t="str">
        <f t="shared" si="0"/>
        <v/>
      </c>
      <c r="B9" s="60">
        <f>+B8+1</f>
        <v>2</v>
      </c>
      <c r="C9" s="15" t="str">
        <f>+IFERROR(INDEX('Issue Prioritization'!D:D,MATCH(Heatmap!$B9,'Issue Prioritization'!$AT:$AT,0)),"")</f>
        <v/>
      </c>
      <c r="D9" s="247" t="str">
        <f>+IFERROR(INDEX('Issue Prioritization'!E:E,MATCH(Heatmap!$B9,'Issue Prioritization'!$AT:$AT,0)),"")</f>
        <v/>
      </c>
      <c r="E9" s="248"/>
      <c r="F9" s="245" t="str">
        <f t="shared" ref="F9:F37" ca="1" si="1">+IF(SUM(J9:P9)=0,"",SUM(J9:P9))</f>
        <v/>
      </c>
      <c r="G9" s="245" t="str">
        <f t="shared" ref="G9:G37" ca="1" si="2">+IF(SUM(J9:M9)=0,"",SUM(J9:M9))</f>
        <v/>
      </c>
      <c r="H9" s="245" t="str">
        <f t="shared" ref="H9:H37" ca="1" si="3">+IF(SUM(N9:P9)=0,"",SUM(N9:P9))</f>
        <v/>
      </c>
      <c r="I9" s="14"/>
      <c r="J9" s="208" t="str">
        <f ca="1">+IF(INDEX('Issue Prioritization'!$S$5:$AH$37,MATCH(Heatmap!$A9,'Issue Prioritization'!$A$5:$A$37,0),MATCH(Heatmap!J$3,'Issue Prioritization'!$S$5:$AH$5,0))=0,"",INDEX('Issue Prioritization'!$S$5:$AH$37,MATCH(Heatmap!$A9,'Issue Prioritization'!$A$5:$A$37,0),MATCH(Heatmap!J$3,'Issue Prioritization'!$S$5:$AH$5,0)))</f>
        <v/>
      </c>
      <c r="K9" s="208" t="str">
        <f ca="1">+IF(INDEX('Issue Prioritization'!$S$5:$AH$37,MATCH(Heatmap!$A9,'Issue Prioritization'!$A$5:$A$37,0),MATCH(Heatmap!K$3,'Issue Prioritization'!$S$5:$AH$5,0))=0,"",INDEX('Issue Prioritization'!$S$5:$AH$37,MATCH(Heatmap!$A9,'Issue Prioritization'!$A$5:$A$37,0),MATCH(Heatmap!K$3,'Issue Prioritization'!$S$5:$AH$5,0)))</f>
        <v/>
      </c>
      <c r="L9" s="208" t="str">
        <f ca="1">+IF(INDEX('Issue Prioritization'!$S$5:$AH$37,MATCH(Heatmap!$A9,'Issue Prioritization'!$A$5:$A$37,0),MATCH(Heatmap!L$3,'Issue Prioritization'!$S$5:$AH$5,0))=0,"",INDEX('Issue Prioritization'!$S$5:$AH$37,MATCH(Heatmap!$A9,'Issue Prioritization'!$A$5:$A$37,0),MATCH(Heatmap!L$3,'Issue Prioritization'!$S$5:$AH$5,0)))</f>
        <v/>
      </c>
      <c r="M9" s="208" t="str">
        <f ca="1">+IF(INDEX('Issue Prioritization'!$S$5:$AH$37,MATCH(Heatmap!$A9,'Issue Prioritization'!$A$5:$A$37,0),MATCH(Heatmap!M$3,'Issue Prioritization'!$S$5:$AH$5,0))=0,"",INDEX('Issue Prioritization'!$S$5:$AH$37,MATCH(Heatmap!$A9,'Issue Prioritization'!$A$5:$A$37,0),MATCH(Heatmap!M$3,'Issue Prioritization'!$S$5:$AH$5,0)))</f>
        <v/>
      </c>
      <c r="N9" s="208" t="str">
        <f ca="1">+IF(INDEX('Issue Prioritization'!$S$5:$AH$37,MATCH(Heatmap!$A9,'Issue Prioritization'!$A$5:$A$37,0),MATCH(Heatmap!N$3,'Issue Prioritization'!$S$5:$AH$5,0))=0,"",INDEX('Issue Prioritization'!$S$5:$AH$37,MATCH(Heatmap!$A9,'Issue Prioritization'!$A$5:$A$37,0),MATCH(Heatmap!N$3,'Issue Prioritization'!$S$5:$AH$5,0)))</f>
        <v/>
      </c>
      <c r="O9" s="208" t="str">
        <f ca="1">+IF(INDEX('Issue Prioritization'!$S$5:$AH$37,MATCH(Heatmap!$A9,'Issue Prioritization'!$A$5:$A$37,0),MATCH(Heatmap!O$3,'Issue Prioritization'!$S$5:$AH$5,0))=0,"",INDEX('Issue Prioritization'!$S$5:$AH$37,MATCH(Heatmap!$A9,'Issue Prioritization'!$A$5:$A$37,0),MATCH(Heatmap!O$3,'Issue Prioritization'!$S$5:$AH$5,0)))</f>
        <v/>
      </c>
      <c r="P9" s="208" t="str">
        <f ca="1">+IF(INDEX('Issue Prioritization'!$S$5:$AH$37,MATCH(Heatmap!$A9,'Issue Prioritization'!$A$5:$A$37,0),MATCH(Heatmap!P$3,'Issue Prioritization'!$S$5:$AH$5,0))=0,"",INDEX('Issue Prioritization'!$S$5:$AH$37,MATCH(Heatmap!$A9,'Issue Prioritization'!$A$5:$A$37,0),MATCH(Heatmap!P$3,'Issue Prioritization'!$S$5:$AH$5,0)))</f>
        <v/>
      </c>
      <c r="Q9" s="9"/>
      <c r="R9" s="208" t="str">
        <f ca="1">+IF(INDEX('Issue Prioritization'!$S$5:$AH$37,MATCH(Heatmap!$A9,'Issue Prioritization'!$A$5:$A$37,0),MATCH(Heatmap!R$3,'Issue Prioritization'!$S$5:$AH$5,0))=0,"",INDEX('Issue Prioritization'!$S$5:$AH$37,MATCH(Heatmap!$A9,'Issue Prioritization'!$A$5:$A$37,0),MATCH(Heatmap!R$3,'Issue Prioritization'!$S$5:$AH$5,0)))</f>
        <v/>
      </c>
      <c r="T9" s="13" t="str">
        <f ca="1">+IFERROR(INDEX('Ranked Table'!G:G,MATCH(Heatmap!$A9,'Ranked Table'!$A:$A,0)),"")</f>
        <v/>
      </c>
      <c r="U9" s="13" t="str">
        <f ca="1">+IFERROR(INDEX('Ranked Table'!H:H,MATCH(Heatmap!$A9,'Ranked Table'!$A:$A,0)),"")</f>
        <v/>
      </c>
      <c r="V9" s="13" t="str">
        <f ca="1">+IFERROR(INDEX('Ranked Table'!I:I,MATCH(Heatmap!$A9,'Ranked Table'!$A:$A,0)),"")</f>
        <v/>
      </c>
      <c r="W9" s="13" t="str">
        <f ca="1">+IFERROR(INDEX('Ranked Table'!J:J,MATCH(Heatmap!$A9,'Ranked Table'!$A:$A,0)),"")</f>
        <v/>
      </c>
      <c r="X9" s="13" t="str">
        <f ca="1">+IFERROR(INDEX('Ranked Table'!K:K,MATCH(Heatmap!$A9,'Ranked Table'!$A:$A,0)),"")</f>
        <v/>
      </c>
      <c r="Y9" s="13" t="str">
        <f ca="1">+IFERROR(INDEX('Ranked Table'!L:L,MATCH(Heatmap!$A9,'Ranked Table'!$A:$A,0)),"")</f>
        <v/>
      </c>
    </row>
    <row r="10" spans="1:25" ht="29" x14ac:dyDescent="0.35">
      <c r="A10" s="60" t="str">
        <f t="shared" si="0"/>
        <v/>
      </c>
      <c r="B10" s="60">
        <f t="shared" ref="B10:B32" si="4">+B9+1</f>
        <v>3</v>
      </c>
      <c r="C10" s="15" t="str">
        <f>+IFERROR(INDEX('Issue Prioritization'!D:D,MATCH(Heatmap!$B10,'Issue Prioritization'!$AT:$AT,0)),"")</f>
        <v/>
      </c>
      <c r="D10" s="247" t="str">
        <f>+IFERROR(INDEX('Issue Prioritization'!E:E,MATCH(Heatmap!$B10,'Issue Prioritization'!$AT:$AT,0)),"")</f>
        <v/>
      </c>
      <c r="E10" s="248"/>
      <c r="F10" s="245" t="str">
        <f t="shared" ca="1" si="1"/>
        <v/>
      </c>
      <c r="G10" s="245" t="str">
        <f t="shared" ca="1" si="2"/>
        <v/>
      </c>
      <c r="H10" s="245" t="str">
        <f t="shared" ca="1" si="3"/>
        <v/>
      </c>
      <c r="I10" s="14"/>
      <c r="J10" s="208" t="str">
        <f ca="1">+IF(INDEX('Issue Prioritization'!$S$5:$AH$37,MATCH(Heatmap!$A10,'Issue Prioritization'!$A$5:$A$37,0),MATCH(Heatmap!J$3,'Issue Prioritization'!$S$5:$AH$5,0))=0,"",INDEX('Issue Prioritization'!$S$5:$AH$37,MATCH(Heatmap!$A10,'Issue Prioritization'!$A$5:$A$37,0),MATCH(Heatmap!J$3,'Issue Prioritization'!$S$5:$AH$5,0)))</f>
        <v/>
      </c>
      <c r="K10" s="208" t="str">
        <f ca="1">+IF(INDEX('Issue Prioritization'!$S$5:$AH$37,MATCH(Heatmap!$A10,'Issue Prioritization'!$A$5:$A$37,0),MATCH(Heatmap!K$3,'Issue Prioritization'!$S$5:$AH$5,0))=0,"",INDEX('Issue Prioritization'!$S$5:$AH$37,MATCH(Heatmap!$A10,'Issue Prioritization'!$A$5:$A$37,0),MATCH(Heatmap!K$3,'Issue Prioritization'!$S$5:$AH$5,0)))</f>
        <v/>
      </c>
      <c r="L10" s="208" t="str">
        <f ca="1">+IF(INDEX('Issue Prioritization'!$S$5:$AH$37,MATCH(Heatmap!$A10,'Issue Prioritization'!$A$5:$A$37,0),MATCH(Heatmap!L$3,'Issue Prioritization'!$S$5:$AH$5,0))=0,"",INDEX('Issue Prioritization'!$S$5:$AH$37,MATCH(Heatmap!$A10,'Issue Prioritization'!$A$5:$A$37,0),MATCH(Heatmap!L$3,'Issue Prioritization'!$S$5:$AH$5,0)))</f>
        <v/>
      </c>
      <c r="M10" s="208" t="str">
        <f ca="1">+IF(INDEX('Issue Prioritization'!$S$5:$AH$37,MATCH(Heatmap!$A10,'Issue Prioritization'!$A$5:$A$37,0),MATCH(Heatmap!M$3,'Issue Prioritization'!$S$5:$AH$5,0))=0,"",INDEX('Issue Prioritization'!$S$5:$AH$37,MATCH(Heatmap!$A10,'Issue Prioritization'!$A$5:$A$37,0),MATCH(Heatmap!M$3,'Issue Prioritization'!$S$5:$AH$5,0)))</f>
        <v/>
      </c>
      <c r="N10" s="208" t="str">
        <f ca="1">+IF(INDEX('Issue Prioritization'!$S$5:$AH$37,MATCH(Heatmap!$A10,'Issue Prioritization'!$A$5:$A$37,0),MATCH(Heatmap!N$3,'Issue Prioritization'!$S$5:$AH$5,0))=0,"",INDEX('Issue Prioritization'!$S$5:$AH$37,MATCH(Heatmap!$A10,'Issue Prioritization'!$A$5:$A$37,0),MATCH(Heatmap!N$3,'Issue Prioritization'!$S$5:$AH$5,0)))</f>
        <v/>
      </c>
      <c r="O10" s="208" t="str">
        <f ca="1">+IF(INDEX('Issue Prioritization'!$S$5:$AH$37,MATCH(Heatmap!$A10,'Issue Prioritization'!$A$5:$A$37,0),MATCH(Heatmap!O$3,'Issue Prioritization'!$S$5:$AH$5,0))=0,"",INDEX('Issue Prioritization'!$S$5:$AH$37,MATCH(Heatmap!$A10,'Issue Prioritization'!$A$5:$A$37,0),MATCH(Heatmap!O$3,'Issue Prioritization'!$S$5:$AH$5,0)))</f>
        <v/>
      </c>
      <c r="P10" s="208" t="str">
        <f ca="1">+IF(INDEX('Issue Prioritization'!$S$5:$AH$37,MATCH(Heatmap!$A10,'Issue Prioritization'!$A$5:$A$37,0),MATCH(Heatmap!P$3,'Issue Prioritization'!$S$5:$AH$5,0))=0,"",INDEX('Issue Prioritization'!$S$5:$AH$37,MATCH(Heatmap!$A10,'Issue Prioritization'!$A$5:$A$37,0),MATCH(Heatmap!P$3,'Issue Prioritization'!$S$5:$AH$5,0)))</f>
        <v/>
      </c>
      <c r="Q10" s="9"/>
      <c r="R10" s="208" t="str">
        <f ca="1">+IF(INDEX('Issue Prioritization'!$S$5:$AH$37,MATCH(Heatmap!$A10,'Issue Prioritization'!$A$5:$A$37,0),MATCH(Heatmap!R$3,'Issue Prioritization'!$S$5:$AH$5,0))=0,"",INDEX('Issue Prioritization'!$S$5:$AH$37,MATCH(Heatmap!$A10,'Issue Prioritization'!$A$5:$A$37,0),MATCH(Heatmap!R$3,'Issue Prioritization'!$S$5:$AH$5,0)))</f>
        <v/>
      </c>
      <c r="T10" s="13" t="str">
        <f ca="1">+IFERROR(INDEX('Ranked Table'!G:G,MATCH(Heatmap!$A10,'Ranked Table'!$A:$A,0)),"")</f>
        <v/>
      </c>
      <c r="U10" s="13" t="str">
        <f ca="1">+IFERROR(INDEX('Ranked Table'!H:H,MATCH(Heatmap!$A10,'Ranked Table'!$A:$A,0)),"")</f>
        <v/>
      </c>
      <c r="V10" s="13" t="str">
        <f ca="1">+IFERROR(INDEX('Ranked Table'!I:I,MATCH(Heatmap!$A10,'Ranked Table'!$A:$A,0)),"")</f>
        <v/>
      </c>
      <c r="W10" s="13" t="str">
        <f ca="1">+IFERROR(INDEX('Ranked Table'!J:J,MATCH(Heatmap!$A10,'Ranked Table'!$A:$A,0)),"")</f>
        <v/>
      </c>
      <c r="X10" s="13" t="str">
        <f ca="1">+IFERROR(INDEX('Ranked Table'!K:K,MATCH(Heatmap!$A10,'Ranked Table'!$A:$A,0)),"")</f>
        <v/>
      </c>
      <c r="Y10" s="13" t="str">
        <f ca="1">+IFERROR(INDEX('Ranked Table'!L:L,MATCH(Heatmap!$A10,'Ranked Table'!$A:$A,0)),"")</f>
        <v/>
      </c>
    </row>
    <row r="11" spans="1:25" ht="29" x14ac:dyDescent="0.35">
      <c r="A11" s="60" t="str">
        <f t="shared" si="0"/>
        <v/>
      </c>
      <c r="B11" s="60">
        <f t="shared" si="4"/>
        <v>4</v>
      </c>
      <c r="C11" s="15" t="str">
        <f>+IFERROR(INDEX('Issue Prioritization'!D:D,MATCH(Heatmap!$B11,'Issue Prioritization'!$AT:$AT,0)),"")</f>
        <v/>
      </c>
      <c r="D11" s="247" t="str">
        <f>+IFERROR(INDEX('Issue Prioritization'!E:E,MATCH(Heatmap!$B11,'Issue Prioritization'!$AT:$AT,0)),"")</f>
        <v/>
      </c>
      <c r="E11" s="248"/>
      <c r="F11" s="245" t="str">
        <f t="shared" ca="1" si="1"/>
        <v/>
      </c>
      <c r="G11" s="245" t="str">
        <f t="shared" ca="1" si="2"/>
        <v/>
      </c>
      <c r="H11" s="245" t="str">
        <f t="shared" ca="1" si="3"/>
        <v/>
      </c>
      <c r="I11" s="14"/>
      <c r="J11" s="208" t="str">
        <f ca="1">+IF(INDEX('Issue Prioritization'!$S$5:$AH$37,MATCH(Heatmap!$A11,'Issue Prioritization'!$A$5:$A$37,0),MATCH(Heatmap!J$3,'Issue Prioritization'!$S$5:$AH$5,0))=0,"",INDEX('Issue Prioritization'!$S$5:$AH$37,MATCH(Heatmap!$A11,'Issue Prioritization'!$A$5:$A$37,0),MATCH(Heatmap!J$3,'Issue Prioritization'!$S$5:$AH$5,0)))</f>
        <v/>
      </c>
      <c r="K11" s="208" t="str">
        <f ca="1">+IF(INDEX('Issue Prioritization'!$S$5:$AH$37,MATCH(Heatmap!$A11,'Issue Prioritization'!$A$5:$A$37,0),MATCH(Heatmap!K$3,'Issue Prioritization'!$S$5:$AH$5,0))=0,"",INDEX('Issue Prioritization'!$S$5:$AH$37,MATCH(Heatmap!$A11,'Issue Prioritization'!$A$5:$A$37,0),MATCH(Heatmap!K$3,'Issue Prioritization'!$S$5:$AH$5,0)))</f>
        <v/>
      </c>
      <c r="L11" s="208" t="str">
        <f ca="1">+IF(INDEX('Issue Prioritization'!$S$5:$AH$37,MATCH(Heatmap!$A11,'Issue Prioritization'!$A$5:$A$37,0),MATCH(Heatmap!L$3,'Issue Prioritization'!$S$5:$AH$5,0))=0,"",INDEX('Issue Prioritization'!$S$5:$AH$37,MATCH(Heatmap!$A11,'Issue Prioritization'!$A$5:$A$37,0),MATCH(Heatmap!L$3,'Issue Prioritization'!$S$5:$AH$5,0)))</f>
        <v/>
      </c>
      <c r="M11" s="208" t="str">
        <f ca="1">+IF(INDEX('Issue Prioritization'!$S$5:$AH$37,MATCH(Heatmap!$A11,'Issue Prioritization'!$A$5:$A$37,0),MATCH(Heatmap!M$3,'Issue Prioritization'!$S$5:$AH$5,0))=0,"",INDEX('Issue Prioritization'!$S$5:$AH$37,MATCH(Heatmap!$A11,'Issue Prioritization'!$A$5:$A$37,0),MATCH(Heatmap!M$3,'Issue Prioritization'!$S$5:$AH$5,0)))</f>
        <v/>
      </c>
      <c r="N11" s="208" t="str">
        <f ca="1">+IF(INDEX('Issue Prioritization'!$S$5:$AH$37,MATCH(Heatmap!$A11,'Issue Prioritization'!$A$5:$A$37,0),MATCH(Heatmap!N$3,'Issue Prioritization'!$S$5:$AH$5,0))=0,"",INDEX('Issue Prioritization'!$S$5:$AH$37,MATCH(Heatmap!$A11,'Issue Prioritization'!$A$5:$A$37,0),MATCH(Heatmap!N$3,'Issue Prioritization'!$S$5:$AH$5,0)))</f>
        <v/>
      </c>
      <c r="O11" s="208" t="str">
        <f ca="1">+IF(INDEX('Issue Prioritization'!$S$5:$AH$37,MATCH(Heatmap!$A11,'Issue Prioritization'!$A$5:$A$37,0),MATCH(Heatmap!O$3,'Issue Prioritization'!$S$5:$AH$5,0))=0,"",INDEX('Issue Prioritization'!$S$5:$AH$37,MATCH(Heatmap!$A11,'Issue Prioritization'!$A$5:$A$37,0),MATCH(Heatmap!O$3,'Issue Prioritization'!$S$5:$AH$5,0)))</f>
        <v/>
      </c>
      <c r="P11" s="208" t="str">
        <f ca="1">+IF(INDEX('Issue Prioritization'!$S$5:$AH$37,MATCH(Heatmap!$A11,'Issue Prioritization'!$A$5:$A$37,0),MATCH(Heatmap!P$3,'Issue Prioritization'!$S$5:$AH$5,0))=0,"",INDEX('Issue Prioritization'!$S$5:$AH$37,MATCH(Heatmap!$A11,'Issue Prioritization'!$A$5:$A$37,0),MATCH(Heatmap!P$3,'Issue Prioritization'!$S$5:$AH$5,0)))</f>
        <v/>
      </c>
      <c r="Q11" s="9"/>
      <c r="R11" s="208" t="str">
        <f ca="1">+IF(INDEX('Issue Prioritization'!$S$5:$AH$37,MATCH(Heatmap!$A11,'Issue Prioritization'!$A$5:$A$37,0),MATCH(Heatmap!R$3,'Issue Prioritization'!$S$5:$AH$5,0))=0,"",INDEX('Issue Prioritization'!$S$5:$AH$37,MATCH(Heatmap!$A11,'Issue Prioritization'!$A$5:$A$37,0),MATCH(Heatmap!R$3,'Issue Prioritization'!$S$5:$AH$5,0)))</f>
        <v/>
      </c>
      <c r="T11" s="13" t="str">
        <f ca="1">+IFERROR(INDEX('Ranked Table'!G:G,MATCH(Heatmap!$A11,'Ranked Table'!$A:$A,0)),"")</f>
        <v/>
      </c>
      <c r="U11" s="13" t="str">
        <f ca="1">+IFERROR(INDEX('Ranked Table'!H:H,MATCH(Heatmap!$A11,'Ranked Table'!$A:$A,0)),"")</f>
        <v/>
      </c>
      <c r="V11" s="13" t="str">
        <f ca="1">+IFERROR(INDEX('Ranked Table'!I:I,MATCH(Heatmap!$A11,'Ranked Table'!$A:$A,0)),"")</f>
        <v/>
      </c>
      <c r="W11" s="13" t="str">
        <f ca="1">+IFERROR(INDEX('Ranked Table'!J:J,MATCH(Heatmap!$A11,'Ranked Table'!$A:$A,0)),"")</f>
        <v/>
      </c>
      <c r="X11" s="13" t="str">
        <f ca="1">+IFERROR(INDEX('Ranked Table'!K:K,MATCH(Heatmap!$A11,'Ranked Table'!$A:$A,0)),"")</f>
        <v/>
      </c>
      <c r="Y11" s="13" t="str">
        <f ca="1">+IFERROR(INDEX('Ranked Table'!L:L,MATCH(Heatmap!$A11,'Ranked Table'!$A:$A,0)),"")</f>
        <v/>
      </c>
    </row>
    <row r="12" spans="1:25" ht="29" x14ac:dyDescent="0.35">
      <c r="A12" s="60" t="str">
        <f t="shared" si="0"/>
        <v/>
      </c>
      <c r="B12" s="60">
        <f t="shared" si="4"/>
        <v>5</v>
      </c>
      <c r="C12" s="15" t="str">
        <f>+IFERROR(INDEX('Issue Prioritization'!D:D,MATCH(Heatmap!$B12,'Issue Prioritization'!$AT:$AT,0)),"")</f>
        <v/>
      </c>
      <c r="D12" s="247" t="str">
        <f>+IFERROR(INDEX('Issue Prioritization'!E:E,MATCH(Heatmap!$B12,'Issue Prioritization'!$AT:$AT,0)),"")</f>
        <v/>
      </c>
      <c r="E12" s="248"/>
      <c r="F12" s="245" t="str">
        <f t="shared" ca="1" si="1"/>
        <v/>
      </c>
      <c r="G12" s="245" t="str">
        <f t="shared" ca="1" si="2"/>
        <v/>
      </c>
      <c r="H12" s="245" t="str">
        <f t="shared" ca="1" si="3"/>
        <v/>
      </c>
      <c r="I12" s="14"/>
      <c r="J12" s="208" t="str">
        <f ca="1">+IF(INDEX('Issue Prioritization'!$S$5:$AH$37,MATCH(Heatmap!$A12,'Issue Prioritization'!$A$5:$A$37,0),MATCH(Heatmap!J$3,'Issue Prioritization'!$S$5:$AH$5,0))=0,"",INDEX('Issue Prioritization'!$S$5:$AH$37,MATCH(Heatmap!$A12,'Issue Prioritization'!$A$5:$A$37,0),MATCH(Heatmap!J$3,'Issue Prioritization'!$S$5:$AH$5,0)))</f>
        <v/>
      </c>
      <c r="K12" s="208" t="str">
        <f ca="1">+IF(INDEX('Issue Prioritization'!$S$5:$AH$37,MATCH(Heatmap!$A12,'Issue Prioritization'!$A$5:$A$37,0),MATCH(Heatmap!K$3,'Issue Prioritization'!$S$5:$AH$5,0))=0,"",INDEX('Issue Prioritization'!$S$5:$AH$37,MATCH(Heatmap!$A12,'Issue Prioritization'!$A$5:$A$37,0),MATCH(Heatmap!K$3,'Issue Prioritization'!$S$5:$AH$5,0)))</f>
        <v/>
      </c>
      <c r="L12" s="208" t="str">
        <f ca="1">+IF(INDEX('Issue Prioritization'!$S$5:$AH$37,MATCH(Heatmap!$A12,'Issue Prioritization'!$A$5:$A$37,0),MATCH(Heatmap!L$3,'Issue Prioritization'!$S$5:$AH$5,0))=0,"",INDEX('Issue Prioritization'!$S$5:$AH$37,MATCH(Heatmap!$A12,'Issue Prioritization'!$A$5:$A$37,0),MATCH(Heatmap!L$3,'Issue Prioritization'!$S$5:$AH$5,0)))</f>
        <v/>
      </c>
      <c r="M12" s="208" t="str">
        <f ca="1">+IF(INDEX('Issue Prioritization'!$S$5:$AH$37,MATCH(Heatmap!$A12,'Issue Prioritization'!$A$5:$A$37,0),MATCH(Heatmap!M$3,'Issue Prioritization'!$S$5:$AH$5,0))=0,"",INDEX('Issue Prioritization'!$S$5:$AH$37,MATCH(Heatmap!$A12,'Issue Prioritization'!$A$5:$A$37,0),MATCH(Heatmap!M$3,'Issue Prioritization'!$S$5:$AH$5,0)))</f>
        <v/>
      </c>
      <c r="N12" s="208" t="str">
        <f ca="1">+IF(INDEX('Issue Prioritization'!$S$5:$AH$37,MATCH(Heatmap!$A12,'Issue Prioritization'!$A$5:$A$37,0),MATCH(Heatmap!N$3,'Issue Prioritization'!$S$5:$AH$5,0))=0,"",INDEX('Issue Prioritization'!$S$5:$AH$37,MATCH(Heatmap!$A12,'Issue Prioritization'!$A$5:$A$37,0),MATCH(Heatmap!N$3,'Issue Prioritization'!$S$5:$AH$5,0)))</f>
        <v/>
      </c>
      <c r="O12" s="208" t="str">
        <f ca="1">+IF(INDEX('Issue Prioritization'!$S$5:$AH$37,MATCH(Heatmap!$A12,'Issue Prioritization'!$A$5:$A$37,0),MATCH(Heatmap!O$3,'Issue Prioritization'!$S$5:$AH$5,0))=0,"",INDEX('Issue Prioritization'!$S$5:$AH$37,MATCH(Heatmap!$A12,'Issue Prioritization'!$A$5:$A$37,0),MATCH(Heatmap!O$3,'Issue Prioritization'!$S$5:$AH$5,0)))</f>
        <v/>
      </c>
      <c r="P12" s="208" t="str">
        <f ca="1">+IF(INDEX('Issue Prioritization'!$S$5:$AH$37,MATCH(Heatmap!$A12,'Issue Prioritization'!$A$5:$A$37,0),MATCH(Heatmap!P$3,'Issue Prioritization'!$S$5:$AH$5,0))=0,"",INDEX('Issue Prioritization'!$S$5:$AH$37,MATCH(Heatmap!$A12,'Issue Prioritization'!$A$5:$A$37,0),MATCH(Heatmap!P$3,'Issue Prioritization'!$S$5:$AH$5,0)))</f>
        <v/>
      </c>
      <c r="Q12" s="9"/>
      <c r="R12" s="208" t="str">
        <f ca="1">+IF(INDEX('Issue Prioritization'!$S$5:$AH$37,MATCH(Heatmap!$A12,'Issue Prioritization'!$A$5:$A$37,0),MATCH(Heatmap!R$3,'Issue Prioritization'!$S$5:$AH$5,0))=0,"",INDEX('Issue Prioritization'!$S$5:$AH$37,MATCH(Heatmap!$A12,'Issue Prioritization'!$A$5:$A$37,0),MATCH(Heatmap!R$3,'Issue Prioritization'!$S$5:$AH$5,0)))</f>
        <v/>
      </c>
      <c r="T12" s="13" t="str">
        <f ca="1">+IFERROR(INDEX('Ranked Table'!G:G,MATCH(Heatmap!$A12,'Ranked Table'!$A:$A,0)),"")</f>
        <v/>
      </c>
      <c r="U12" s="13" t="str">
        <f ca="1">+IFERROR(INDEX('Ranked Table'!H:H,MATCH(Heatmap!$A12,'Ranked Table'!$A:$A,0)),"")</f>
        <v/>
      </c>
      <c r="V12" s="13" t="str">
        <f ca="1">+IFERROR(INDEX('Ranked Table'!I:I,MATCH(Heatmap!$A12,'Ranked Table'!$A:$A,0)),"")</f>
        <v/>
      </c>
      <c r="W12" s="13" t="str">
        <f ca="1">+IFERROR(INDEX('Ranked Table'!J:J,MATCH(Heatmap!$A12,'Ranked Table'!$A:$A,0)),"")</f>
        <v/>
      </c>
      <c r="X12" s="13" t="str">
        <f ca="1">+IFERROR(INDEX('Ranked Table'!K:K,MATCH(Heatmap!$A12,'Ranked Table'!$A:$A,0)),"")</f>
        <v/>
      </c>
      <c r="Y12" s="13" t="str">
        <f ca="1">+IFERROR(INDEX('Ranked Table'!L:L,MATCH(Heatmap!$A12,'Ranked Table'!$A:$A,0)),"")</f>
        <v/>
      </c>
    </row>
    <row r="13" spans="1:25" ht="29" x14ac:dyDescent="0.35">
      <c r="A13" s="60" t="str">
        <f t="shared" si="0"/>
        <v/>
      </c>
      <c r="B13" s="60">
        <f t="shared" si="4"/>
        <v>6</v>
      </c>
      <c r="C13" s="15" t="str">
        <f>+IFERROR(INDEX('Issue Prioritization'!D:D,MATCH(Heatmap!$B13,'Issue Prioritization'!$AT:$AT,0)),"")</f>
        <v/>
      </c>
      <c r="D13" s="247" t="str">
        <f>+IFERROR(INDEX('Issue Prioritization'!E:E,MATCH(Heatmap!$B13,'Issue Prioritization'!$AT:$AT,0)),"")</f>
        <v/>
      </c>
      <c r="E13" s="248"/>
      <c r="F13" s="245" t="str">
        <f t="shared" ca="1" si="1"/>
        <v/>
      </c>
      <c r="G13" s="245" t="str">
        <f t="shared" ca="1" si="2"/>
        <v/>
      </c>
      <c r="H13" s="245" t="str">
        <f t="shared" ca="1" si="3"/>
        <v/>
      </c>
      <c r="I13" s="14"/>
      <c r="J13" s="208" t="str">
        <f ca="1">+IF(INDEX('Issue Prioritization'!$S$5:$AH$37,MATCH(Heatmap!$A13,'Issue Prioritization'!$A$5:$A$37,0),MATCH(Heatmap!J$3,'Issue Prioritization'!$S$5:$AH$5,0))=0,"",INDEX('Issue Prioritization'!$S$5:$AH$37,MATCH(Heatmap!$A13,'Issue Prioritization'!$A$5:$A$37,0),MATCH(Heatmap!J$3,'Issue Prioritization'!$S$5:$AH$5,0)))</f>
        <v/>
      </c>
      <c r="K13" s="208" t="str">
        <f ca="1">+IF(INDEX('Issue Prioritization'!$S$5:$AH$37,MATCH(Heatmap!$A13,'Issue Prioritization'!$A$5:$A$37,0),MATCH(Heatmap!K$3,'Issue Prioritization'!$S$5:$AH$5,0))=0,"",INDEX('Issue Prioritization'!$S$5:$AH$37,MATCH(Heatmap!$A13,'Issue Prioritization'!$A$5:$A$37,0),MATCH(Heatmap!K$3,'Issue Prioritization'!$S$5:$AH$5,0)))</f>
        <v/>
      </c>
      <c r="L13" s="208" t="str">
        <f ca="1">+IF(INDEX('Issue Prioritization'!$S$5:$AH$37,MATCH(Heatmap!$A13,'Issue Prioritization'!$A$5:$A$37,0),MATCH(Heatmap!L$3,'Issue Prioritization'!$S$5:$AH$5,0))=0,"",INDEX('Issue Prioritization'!$S$5:$AH$37,MATCH(Heatmap!$A13,'Issue Prioritization'!$A$5:$A$37,0),MATCH(Heatmap!L$3,'Issue Prioritization'!$S$5:$AH$5,0)))</f>
        <v/>
      </c>
      <c r="M13" s="208" t="str">
        <f ca="1">+IF(INDEX('Issue Prioritization'!$S$5:$AH$37,MATCH(Heatmap!$A13,'Issue Prioritization'!$A$5:$A$37,0),MATCH(Heatmap!M$3,'Issue Prioritization'!$S$5:$AH$5,0))=0,"",INDEX('Issue Prioritization'!$S$5:$AH$37,MATCH(Heatmap!$A13,'Issue Prioritization'!$A$5:$A$37,0),MATCH(Heatmap!M$3,'Issue Prioritization'!$S$5:$AH$5,0)))</f>
        <v/>
      </c>
      <c r="N13" s="208" t="str">
        <f ca="1">+IF(INDEX('Issue Prioritization'!$S$5:$AH$37,MATCH(Heatmap!$A13,'Issue Prioritization'!$A$5:$A$37,0),MATCH(Heatmap!N$3,'Issue Prioritization'!$S$5:$AH$5,0))=0,"",INDEX('Issue Prioritization'!$S$5:$AH$37,MATCH(Heatmap!$A13,'Issue Prioritization'!$A$5:$A$37,0),MATCH(Heatmap!N$3,'Issue Prioritization'!$S$5:$AH$5,0)))</f>
        <v/>
      </c>
      <c r="O13" s="208" t="str">
        <f ca="1">+IF(INDEX('Issue Prioritization'!$S$5:$AH$37,MATCH(Heatmap!$A13,'Issue Prioritization'!$A$5:$A$37,0),MATCH(Heatmap!O$3,'Issue Prioritization'!$S$5:$AH$5,0))=0,"",INDEX('Issue Prioritization'!$S$5:$AH$37,MATCH(Heatmap!$A13,'Issue Prioritization'!$A$5:$A$37,0),MATCH(Heatmap!O$3,'Issue Prioritization'!$S$5:$AH$5,0)))</f>
        <v/>
      </c>
      <c r="P13" s="208" t="str">
        <f ca="1">+IF(INDEX('Issue Prioritization'!$S$5:$AH$37,MATCH(Heatmap!$A13,'Issue Prioritization'!$A$5:$A$37,0),MATCH(Heatmap!P$3,'Issue Prioritization'!$S$5:$AH$5,0))=0,"",INDEX('Issue Prioritization'!$S$5:$AH$37,MATCH(Heatmap!$A13,'Issue Prioritization'!$A$5:$A$37,0),MATCH(Heatmap!P$3,'Issue Prioritization'!$S$5:$AH$5,0)))</f>
        <v/>
      </c>
      <c r="Q13" s="9"/>
      <c r="R13" s="208" t="str">
        <f ca="1">+IF(INDEX('Issue Prioritization'!$S$5:$AH$37,MATCH(Heatmap!$A13,'Issue Prioritization'!$A$5:$A$37,0),MATCH(Heatmap!R$3,'Issue Prioritization'!$S$5:$AH$5,0))=0,"",INDEX('Issue Prioritization'!$S$5:$AH$37,MATCH(Heatmap!$A13,'Issue Prioritization'!$A$5:$A$37,0),MATCH(Heatmap!R$3,'Issue Prioritization'!$S$5:$AH$5,0)))</f>
        <v/>
      </c>
      <c r="T13" s="13" t="str">
        <f ca="1">+IFERROR(INDEX('Ranked Table'!G:G,MATCH(Heatmap!$A13,'Ranked Table'!$A:$A,0)),"")</f>
        <v/>
      </c>
      <c r="U13" s="13" t="str">
        <f ca="1">+IFERROR(INDEX('Ranked Table'!H:H,MATCH(Heatmap!$A13,'Ranked Table'!$A:$A,0)),"")</f>
        <v/>
      </c>
      <c r="V13" s="13" t="str">
        <f ca="1">+IFERROR(INDEX('Ranked Table'!I:I,MATCH(Heatmap!$A13,'Ranked Table'!$A:$A,0)),"")</f>
        <v/>
      </c>
      <c r="W13" s="13" t="str">
        <f ca="1">+IFERROR(INDEX('Ranked Table'!J:J,MATCH(Heatmap!$A13,'Ranked Table'!$A:$A,0)),"")</f>
        <v/>
      </c>
      <c r="X13" s="13" t="str">
        <f ca="1">+IFERROR(INDEX('Ranked Table'!K:K,MATCH(Heatmap!$A13,'Ranked Table'!$A:$A,0)),"")</f>
        <v/>
      </c>
      <c r="Y13" s="13" t="str">
        <f ca="1">+IFERROR(INDEX('Ranked Table'!L:L,MATCH(Heatmap!$A13,'Ranked Table'!$A:$A,0)),"")</f>
        <v/>
      </c>
    </row>
    <row r="14" spans="1:25" ht="29" x14ac:dyDescent="0.35">
      <c r="A14" s="60" t="str">
        <f t="shared" si="0"/>
        <v/>
      </c>
      <c r="B14" s="60">
        <f t="shared" si="4"/>
        <v>7</v>
      </c>
      <c r="C14" s="15" t="str">
        <f>+IFERROR(INDEX('Issue Prioritization'!D:D,MATCH(Heatmap!$B14,'Issue Prioritization'!$AT:$AT,0)),"")</f>
        <v/>
      </c>
      <c r="D14" s="247" t="str">
        <f>+IFERROR(INDEX('Issue Prioritization'!E:E,MATCH(Heatmap!$B14,'Issue Prioritization'!$AT:$AT,0)),"")</f>
        <v/>
      </c>
      <c r="E14" s="248"/>
      <c r="F14" s="245" t="str">
        <f t="shared" ca="1" si="1"/>
        <v/>
      </c>
      <c r="G14" s="245" t="str">
        <f t="shared" ca="1" si="2"/>
        <v/>
      </c>
      <c r="H14" s="245" t="str">
        <f t="shared" ca="1" si="3"/>
        <v/>
      </c>
      <c r="I14" s="14"/>
      <c r="J14" s="208" t="str">
        <f ca="1">+IF(INDEX('Issue Prioritization'!$S$5:$AH$37,MATCH(Heatmap!$A14,'Issue Prioritization'!$A$5:$A$37,0),MATCH(Heatmap!J$3,'Issue Prioritization'!$S$5:$AH$5,0))=0,"",INDEX('Issue Prioritization'!$S$5:$AH$37,MATCH(Heatmap!$A14,'Issue Prioritization'!$A$5:$A$37,0),MATCH(Heatmap!J$3,'Issue Prioritization'!$S$5:$AH$5,0)))</f>
        <v/>
      </c>
      <c r="K14" s="208" t="str">
        <f ca="1">+IF(INDEX('Issue Prioritization'!$S$5:$AH$37,MATCH(Heatmap!$A14,'Issue Prioritization'!$A$5:$A$37,0),MATCH(Heatmap!K$3,'Issue Prioritization'!$S$5:$AH$5,0))=0,"",INDEX('Issue Prioritization'!$S$5:$AH$37,MATCH(Heatmap!$A14,'Issue Prioritization'!$A$5:$A$37,0),MATCH(Heatmap!K$3,'Issue Prioritization'!$S$5:$AH$5,0)))</f>
        <v/>
      </c>
      <c r="L14" s="208" t="str">
        <f ca="1">+IF(INDEX('Issue Prioritization'!$S$5:$AH$37,MATCH(Heatmap!$A14,'Issue Prioritization'!$A$5:$A$37,0),MATCH(Heatmap!L$3,'Issue Prioritization'!$S$5:$AH$5,0))=0,"",INDEX('Issue Prioritization'!$S$5:$AH$37,MATCH(Heatmap!$A14,'Issue Prioritization'!$A$5:$A$37,0),MATCH(Heatmap!L$3,'Issue Prioritization'!$S$5:$AH$5,0)))</f>
        <v/>
      </c>
      <c r="M14" s="208" t="str">
        <f ca="1">+IF(INDEX('Issue Prioritization'!$S$5:$AH$37,MATCH(Heatmap!$A14,'Issue Prioritization'!$A$5:$A$37,0),MATCH(Heatmap!M$3,'Issue Prioritization'!$S$5:$AH$5,0))=0,"",INDEX('Issue Prioritization'!$S$5:$AH$37,MATCH(Heatmap!$A14,'Issue Prioritization'!$A$5:$A$37,0),MATCH(Heatmap!M$3,'Issue Prioritization'!$S$5:$AH$5,0)))</f>
        <v/>
      </c>
      <c r="N14" s="208" t="str">
        <f ca="1">+IF(INDEX('Issue Prioritization'!$S$5:$AH$37,MATCH(Heatmap!$A14,'Issue Prioritization'!$A$5:$A$37,0),MATCH(Heatmap!N$3,'Issue Prioritization'!$S$5:$AH$5,0))=0,"",INDEX('Issue Prioritization'!$S$5:$AH$37,MATCH(Heatmap!$A14,'Issue Prioritization'!$A$5:$A$37,0),MATCH(Heatmap!N$3,'Issue Prioritization'!$S$5:$AH$5,0)))</f>
        <v/>
      </c>
      <c r="O14" s="208" t="str">
        <f ca="1">+IF(INDEX('Issue Prioritization'!$S$5:$AH$37,MATCH(Heatmap!$A14,'Issue Prioritization'!$A$5:$A$37,0),MATCH(Heatmap!O$3,'Issue Prioritization'!$S$5:$AH$5,0))=0,"",INDEX('Issue Prioritization'!$S$5:$AH$37,MATCH(Heatmap!$A14,'Issue Prioritization'!$A$5:$A$37,0),MATCH(Heatmap!O$3,'Issue Prioritization'!$S$5:$AH$5,0)))</f>
        <v/>
      </c>
      <c r="P14" s="208" t="str">
        <f ca="1">+IF(INDEX('Issue Prioritization'!$S$5:$AH$37,MATCH(Heatmap!$A14,'Issue Prioritization'!$A$5:$A$37,0),MATCH(Heatmap!P$3,'Issue Prioritization'!$S$5:$AH$5,0))=0,"",INDEX('Issue Prioritization'!$S$5:$AH$37,MATCH(Heatmap!$A14,'Issue Prioritization'!$A$5:$A$37,0),MATCH(Heatmap!P$3,'Issue Prioritization'!$S$5:$AH$5,0)))</f>
        <v/>
      </c>
      <c r="Q14" s="9"/>
      <c r="R14" s="208" t="str">
        <f ca="1">+IF(INDEX('Issue Prioritization'!$S$5:$AH$37,MATCH(Heatmap!$A14,'Issue Prioritization'!$A$5:$A$37,0),MATCH(Heatmap!R$3,'Issue Prioritization'!$S$5:$AH$5,0))=0,"",INDEX('Issue Prioritization'!$S$5:$AH$37,MATCH(Heatmap!$A14,'Issue Prioritization'!$A$5:$A$37,0),MATCH(Heatmap!R$3,'Issue Prioritization'!$S$5:$AH$5,0)))</f>
        <v/>
      </c>
      <c r="T14" s="13" t="str">
        <f ca="1">+IFERROR(INDEX('Ranked Table'!G:G,MATCH(Heatmap!$A14,'Ranked Table'!$A:$A,0)),"")</f>
        <v/>
      </c>
      <c r="U14" s="13" t="str">
        <f ca="1">+IFERROR(INDEX('Ranked Table'!H:H,MATCH(Heatmap!$A14,'Ranked Table'!$A:$A,0)),"")</f>
        <v/>
      </c>
      <c r="V14" s="13" t="str">
        <f ca="1">+IFERROR(INDEX('Ranked Table'!I:I,MATCH(Heatmap!$A14,'Ranked Table'!$A:$A,0)),"")</f>
        <v/>
      </c>
      <c r="W14" s="13" t="str">
        <f ca="1">+IFERROR(INDEX('Ranked Table'!J:J,MATCH(Heatmap!$A14,'Ranked Table'!$A:$A,0)),"")</f>
        <v/>
      </c>
      <c r="X14" s="13" t="str">
        <f ca="1">+IFERROR(INDEX('Ranked Table'!K:K,MATCH(Heatmap!$A14,'Ranked Table'!$A:$A,0)),"")</f>
        <v/>
      </c>
      <c r="Y14" s="13" t="str">
        <f ca="1">+IFERROR(INDEX('Ranked Table'!L:L,MATCH(Heatmap!$A14,'Ranked Table'!$A:$A,0)),"")</f>
        <v/>
      </c>
    </row>
    <row r="15" spans="1:25" x14ac:dyDescent="0.35">
      <c r="A15" s="60" t="str">
        <f t="shared" si="0"/>
        <v/>
      </c>
      <c r="B15" s="60">
        <f t="shared" si="4"/>
        <v>8</v>
      </c>
      <c r="C15" s="15" t="str">
        <f>+IFERROR(INDEX('Issue Prioritization'!D:D,MATCH(Heatmap!$B15,'Issue Prioritization'!$AT:$AT,0)),"")</f>
        <v/>
      </c>
      <c r="D15" s="247" t="str">
        <f>+IFERROR(INDEX('Issue Prioritization'!E:E,MATCH(Heatmap!$B15,'Issue Prioritization'!$AT:$AT,0)),"")</f>
        <v/>
      </c>
      <c r="E15" s="248"/>
      <c r="F15" s="245" t="str">
        <f t="shared" ca="1" si="1"/>
        <v/>
      </c>
      <c r="G15" s="245" t="str">
        <f t="shared" ca="1" si="2"/>
        <v/>
      </c>
      <c r="H15" s="245" t="str">
        <f t="shared" ca="1" si="3"/>
        <v/>
      </c>
      <c r="I15" s="14"/>
      <c r="J15" s="208" t="str">
        <f ca="1">+IF(INDEX('Issue Prioritization'!$S$5:$AH$37,MATCH(Heatmap!$A15,'Issue Prioritization'!$A$5:$A$37,0),MATCH(Heatmap!J$3,'Issue Prioritization'!$S$5:$AH$5,0))=0,"",INDEX('Issue Prioritization'!$S$5:$AH$37,MATCH(Heatmap!$A15,'Issue Prioritization'!$A$5:$A$37,0),MATCH(Heatmap!J$3,'Issue Prioritization'!$S$5:$AH$5,0)))</f>
        <v/>
      </c>
      <c r="K15" s="208" t="str">
        <f ca="1">+IF(INDEX('Issue Prioritization'!$S$5:$AH$37,MATCH(Heatmap!$A15,'Issue Prioritization'!$A$5:$A$37,0),MATCH(Heatmap!K$3,'Issue Prioritization'!$S$5:$AH$5,0))=0,"",INDEX('Issue Prioritization'!$S$5:$AH$37,MATCH(Heatmap!$A15,'Issue Prioritization'!$A$5:$A$37,0),MATCH(Heatmap!K$3,'Issue Prioritization'!$S$5:$AH$5,0)))</f>
        <v/>
      </c>
      <c r="L15" s="208" t="str">
        <f ca="1">+IF(INDEX('Issue Prioritization'!$S$5:$AH$37,MATCH(Heatmap!$A15,'Issue Prioritization'!$A$5:$A$37,0),MATCH(Heatmap!L$3,'Issue Prioritization'!$S$5:$AH$5,0))=0,"",INDEX('Issue Prioritization'!$S$5:$AH$37,MATCH(Heatmap!$A15,'Issue Prioritization'!$A$5:$A$37,0),MATCH(Heatmap!L$3,'Issue Prioritization'!$S$5:$AH$5,0)))</f>
        <v/>
      </c>
      <c r="M15" s="208" t="str">
        <f ca="1">+IF(INDEX('Issue Prioritization'!$S$5:$AH$37,MATCH(Heatmap!$A15,'Issue Prioritization'!$A$5:$A$37,0),MATCH(Heatmap!M$3,'Issue Prioritization'!$S$5:$AH$5,0))=0,"",INDEX('Issue Prioritization'!$S$5:$AH$37,MATCH(Heatmap!$A15,'Issue Prioritization'!$A$5:$A$37,0),MATCH(Heatmap!M$3,'Issue Prioritization'!$S$5:$AH$5,0)))</f>
        <v/>
      </c>
      <c r="N15" s="208" t="str">
        <f ca="1">+IF(INDEX('Issue Prioritization'!$S$5:$AH$37,MATCH(Heatmap!$A15,'Issue Prioritization'!$A$5:$A$37,0),MATCH(Heatmap!N$3,'Issue Prioritization'!$S$5:$AH$5,0))=0,"",INDEX('Issue Prioritization'!$S$5:$AH$37,MATCH(Heatmap!$A15,'Issue Prioritization'!$A$5:$A$37,0),MATCH(Heatmap!N$3,'Issue Prioritization'!$S$5:$AH$5,0)))</f>
        <v/>
      </c>
      <c r="O15" s="208" t="str">
        <f ca="1">+IF(INDEX('Issue Prioritization'!$S$5:$AH$37,MATCH(Heatmap!$A15,'Issue Prioritization'!$A$5:$A$37,0),MATCH(Heatmap!O$3,'Issue Prioritization'!$S$5:$AH$5,0))=0,"",INDEX('Issue Prioritization'!$S$5:$AH$37,MATCH(Heatmap!$A15,'Issue Prioritization'!$A$5:$A$37,0),MATCH(Heatmap!O$3,'Issue Prioritization'!$S$5:$AH$5,0)))</f>
        <v/>
      </c>
      <c r="P15" s="208" t="str">
        <f ca="1">+IF(INDEX('Issue Prioritization'!$S$5:$AH$37,MATCH(Heatmap!$A15,'Issue Prioritization'!$A$5:$A$37,0),MATCH(Heatmap!P$3,'Issue Prioritization'!$S$5:$AH$5,0))=0,"",INDEX('Issue Prioritization'!$S$5:$AH$37,MATCH(Heatmap!$A15,'Issue Prioritization'!$A$5:$A$37,0),MATCH(Heatmap!P$3,'Issue Prioritization'!$S$5:$AH$5,0)))</f>
        <v/>
      </c>
      <c r="Q15" s="9"/>
      <c r="R15" s="208" t="str">
        <f ca="1">+IF(INDEX('Issue Prioritization'!$S$5:$AH$37,MATCH(Heatmap!$A15,'Issue Prioritization'!$A$5:$A$37,0),MATCH(Heatmap!R$3,'Issue Prioritization'!$S$5:$AH$5,0))=0,"",INDEX('Issue Prioritization'!$S$5:$AH$37,MATCH(Heatmap!$A15,'Issue Prioritization'!$A$5:$A$37,0),MATCH(Heatmap!R$3,'Issue Prioritization'!$S$5:$AH$5,0)))</f>
        <v/>
      </c>
      <c r="T15" s="13" t="str">
        <f ca="1">+IFERROR(INDEX('Ranked Table'!G:G,MATCH(Heatmap!$A15,'Ranked Table'!$A:$A,0)),"")</f>
        <v/>
      </c>
      <c r="U15" s="13" t="str">
        <f ca="1">+IFERROR(INDEX('Ranked Table'!H:H,MATCH(Heatmap!$A15,'Ranked Table'!$A:$A,0)),"")</f>
        <v/>
      </c>
      <c r="V15" s="13" t="str">
        <f ca="1">+IFERROR(INDEX('Ranked Table'!I:I,MATCH(Heatmap!$A15,'Ranked Table'!$A:$A,0)),"")</f>
        <v/>
      </c>
      <c r="W15" s="13" t="str">
        <f ca="1">+IFERROR(INDEX('Ranked Table'!J:J,MATCH(Heatmap!$A15,'Ranked Table'!$A:$A,0)),"")</f>
        <v/>
      </c>
      <c r="X15" s="13" t="str">
        <f ca="1">+IFERROR(INDEX('Ranked Table'!K:K,MATCH(Heatmap!$A15,'Ranked Table'!$A:$A,0)),"")</f>
        <v/>
      </c>
      <c r="Y15" s="13" t="str">
        <f ca="1">+IFERROR(INDEX('Ranked Table'!L:L,MATCH(Heatmap!$A15,'Ranked Table'!$A:$A,0)),"")</f>
        <v/>
      </c>
    </row>
    <row r="16" spans="1:25" x14ac:dyDescent="0.35">
      <c r="A16" s="60" t="str">
        <f t="shared" si="0"/>
        <v/>
      </c>
      <c r="B16" s="60">
        <f t="shared" si="4"/>
        <v>9</v>
      </c>
      <c r="C16" s="15" t="str">
        <f>+IFERROR(INDEX('Issue Prioritization'!D:D,MATCH(Heatmap!$B16,'Issue Prioritization'!$AT:$AT,0)),"")</f>
        <v/>
      </c>
      <c r="D16" s="247" t="str">
        <f>+IFERROR(INDEX('Issue Prioritization'!E:E,MATCH(Heatmap!$B16,'Issue Prioritization'!$AT:$AT,0)),"")</f>
        <v/>
      </c>
      <c r="E16" s="248"/>
      <c r="F16" s="245" t="str">
        <f t="shared" ca="1" si="1"/>
        <v/>
      </c>
      <c r="G16" s="245" t="str">
        <f t="shared" ca="1" si="2"/>
        <v/>
      </c>
      <c r="H16" s="245" t="str">
        <f t="shared" ca="1" si="3"/>
        <v/>
      </c>
      <c r="I16" s="14"/>
      <c r="J16" s="208" t="str">
        <f ca="1">+IF(INDEX('Issue Prioritization'!$S$5:$AH$37,MATCH(Heatmap!$A16,'Issue Prioritization'!$A$5:$A$37,0),MATCH(Heatmap!J$3,'Issue Prioritization'!$S$5:$AH$5,0))=0,"",INDEX('Issue Prioritization'!$S$5:$AH$37,MATCH(Heatmap!$A16,'Issue Prioritization'!$A$5:$A$37,0),MATCH(Heatmap!J$3,'Issue Prioritization'!$S$5:$AH$5,0)))</f>
        <v/>
      </c>
      <c r="K16" s="208" t="str">
        <f ca="1">+IF(INDEX('Issue Prioritization'!$S$5:$AH$37,MATCH(Heatmap!$A16,'Issue Prioritization'!$A$5:$A$37,0),MATCH(Heatmap!K$3,'Issue Prioritization'!$S$5:$AH$5,0))=0,"",INDEX('Issue Prioritization'!$S$5:$AH$37,MATCH(Heatmap!$A16,'Issue Prioritization'!$A$5:$A$37,0),MATCH(Heatmap!K$3,'Issue Prioritization'!$S$5:$AH$5,0)))</f>
        <v/>
      </c>
      <c r="L16" s="208" t="str">
        <f ca="1">+IF(INDEX('Issue Prioritization'!$S$5:$AH$37,MATCH(Heatmap!$A16,'Issue Prioritization'!$A$5:$A$37,0),MATCH(Heatmap!L$3,'Issue Prioritization'!$S$5:$AH$5,0))=0,"",INDEX('Issue Prioritization'!$S$5:$AH$37,MATCH(Heatmap!$A16,'Issue Prioritization'!$A$5:$A$37,0),MATCH(Heatmap!L$3,'Issue Prioritization'!$S$5:$AH$5,0)))</f>
        <v/>
      </c>
      <c r="M16" s="208" t="str">
        <f ca="1">+IF(INDEX('Issue Prioritization'!$S$5:$AH$37,MATCH(Heatmap!$A16,'Issue Prioritization'!$A$5:$A$37,0),MATCH(Heatmap!M$3,'Issue Prioritization'!$S$5:$AH$5,0))=0,"",INDEX('Issue Prioritization'!$S$5:$AH$37,MATCH(Heatmap!$A16,'Issue Prioritization'!$A$5:$A$37,0),MATCH(Heatmap!M$3,'Issue Prioritization'!$S$5:$AH$5,0)))</f>
        <v/>
      </c>
      <c r="N16" s="208" t="str">
        <f ca="1">+IF(INDEX('Issue Prioritization'!$S$5:$AH$37,MATCH(Heatmap!$A16,'Issue Prioritization'!$A$5:$A$37,0),MATCH(Heatmap!N$3,'Issue Prioritization'!$S$5:$AH$5,0))=0,"",INDEX('Issue Prioritization'!$S$5:$AH$37,MATCH(Heatmap!$A16,'Issue Prioritization'!$A$5:$A$37,0),MATCH(Heatmap!N$3,'Issue Prioritization'!$S$5:$AH$5,0)))</f>
        <v/>
      </c>
      <c r="O16" s="208" t="str">
        <f ca="1">+IF(INDEX('Issue Prioritization'!$S$5:$AH$37,MATCH(Heatmap!$A16,'Issue Prioritization'!$A$5:$A$37,0),MATCH(Heatmap!O$3,'Issue Prioritization'!$S$5:$AH$5,0))=0,"",INDEX('Issue Prioritization'!$S$5:$AH$37,MATCH(Heatmap!$A16,'Issue Prioritization'!$A$5:$A$37,0),MATCH(Heatmap!O$3,'Issue Prioritization'!$S$5:$AH$5,0)))</f>
        <v/>
      </c>
      <c r="P16" s="208" t="str">
        <f ca="1">+IF(INDEX('Issue Prioritization'!$S$5:$AH$37,MATCH(Heatmap!$A16,'Issue Prioritization'!$A$5:$A$37,0),MATCH(Heatmap!P$3,'Issue Prioritization'!$S$5:$AH$5,0))=0,"",INDEX('Issue Prioritization'!$S$5:$AH$37,MATCH(Heatmap!$A16,'Issue Prioritization'!$A$5:$A$37,0),MATCH(Heatmap!P$3,'Issue Prioritization'!$S$5:$AH$5,0)))</f>
        <v/>
      </c>
      <c r="Q16" s="9"/>
      <c r="R16" s="208" t="str">
        <f ca="1">+IF(INDEX('Issue Prioritization'!$S$5:$AH$37,MATCH(Heatmap!$A16,'Issue Prioritization'!$A$5:$A$37,0),MATCH(Heatmap!R$3,'Issue Prioritization'!$S$5:$AH$5,0))=0,"",INDEX('Issue Prioritization'!$S$5:$AH$37,MATCH(Heatmap!$A16,'Issue Prioritization'!$A$5:$A$37,0),MATCH(Heatmap!R$3,'Issue Prioritization'!$S$5:$AH$5,0)))</f>
        <v/>
      </c>
      <c r="T16" s="13" t="str">
        <f ca="1">+IFERROR(INDEX('Ranked Table'!G:G,MATCH(Heatmap!$A16,'Ranked Table'!$A:$A,0)),"")</f>
        <v/>
      </c>
      <c r="U16" s="13" t="str">
        <f ca="1">+IFERROR(INDEX('Ranked Table'!H:H,MATCH(Heatmap!$A16,'Ranked Table'!$A:$A,0)),"")</f>
        <v/>
      </c>
      <c r="V16" s="13" t="str">
        <f ca="1">+IFERROR(INDEX('Ranked Table'!I:I,MATCH(Heatmap!$A16,'Ranked Table'!$A:$A,0)),"")</f>
        <v/>
      </c>
      <c r="W16" s="13" t="str">
        <f ca="1">+IFERROR(INDEX('Ranked Table'!J:J,MATCH(Heatmap!$A16,'Ranked Table'!$A:$A,0)),"")</f>
        <v/>
      </c>
      <c r="X16" s="13" t="str">
        <f ca="1">+IFERROR(INDEX('Ranked Table'!K:K,MATCH(Heatmap!$A16,'Ranked Table'!$A:$A,0)),"")</f>
        <v/>
      </c>
      <c r="Y16" s="13" t="str">
        <f ca="1">+IFERROR(INDEX('Ranked Table'!L:L,MATCH(Heatmap!$A16,'Ranked Table'!$A:$A,0)),"")</f>
        <v/>
      </c>
    </row>
    <row r="17" spans="1:25" ht="43.5" x14ac:dyDescent="0.35">
      <c r="A17" s="60" t="str">
        <f t="shared" si="0"/>
        <v/>
      </c>
      <c r="B17" s="60">
        <f t="shared" si="4"/>
        <v>10</v>
      </c>
      <c r="C17" s="15" t="str">
        <f>+IFERROR(INDEX('Issue Prioritization'!D:D,MATCH(Heatmap!$B17,'Issue Prioritization'!$AT:$AT,0)),"")</f>
        <v/>
      </c>
      <c r="D17" s="247" t="str">
        <f>+IFERROR(INDEX('Issue Prioritization'!E:E,MATCH(Heatmap!$B17,'Issue Prioritization'!$AT:$AT,0)),"")</f>
        <v/>
      </c>
      <c r="E17" s="248"/>
      <c r="F17" s="245" t="str">
        <f t="shared" ca="1" si="1"/>
        <v/>
      </c>
      <c r="G17" s="245" t="str">
        <f t="shared" ca="1" si="2"/>
        <v/>
      </c>
      <c r="H17" s="245" t="str">
        <f t="shared" ca="1" si="3"/>
        <v/>
      </c>
      <c r="I17" s="14"/>
      <c r="J17" s="208" t="str">
        <f ca="1">+IF(INDEX('Issue Prioritization'!$S$5:$AH$37,MATCH(Heatmap!$A17,'Issue Prioritization'!$A$5:$A$37,0),MATCH(Heatmap!J$3,'Issue Prioritization'!$S$5:$AH$5,0))=0,"",INDEX('Issue Prioritization'!$S$5:$AH$37,MATCH(Heatmap!$A17,'Issue Prioritization'!$A$5:$A$37,0),MATCH(Heatmap!J$3,'Issue Prioritization'!$S$5:$AH$5,0)))</f>
        <v/>
      </c>
      <c r="K17" s="208" t="str">
        <f ca="1">+IF(INDEX('Issue Prioritization'!$S$5:$AH$37,MATCH(Heatmap!$A17,'Issue Prioritization'!$A$5:$A$37,0),MATCH(Heatmap!K$3,'Issue Prioritization'!$S$5:$AH$5,0))=0,"",INDEX('Issue Prioritization'!$S$5:$AH$37,MATCH(Heatmap!$A17,'Issue Prioritization'!$A$5:$A$37,0),MATCH(Heatmap!K$3,'Issue Prioritization'!$S$5:$AH$5,0)))</f>
        <v/>
      </c>
      <c r="L17" s="208" t="str">
        <f ca="1">+IF(INDEX('Issue Prioritization'!$S$5:$AH$37,MATCH(Heatmap!$A17,'Issue Prioritization'!$A$5:$A$37,0),MATCH(Heatmap!L$3,'Issue Prioritization'!$S$5:$AH$5,0))=0,"",INDEX('Issue Prioritization'!$S$5:$AH$37,MATCH(Heatmap!$A17,'Issue Prioritization'!$A$5:$A$37,0),MATCH(Heatmap!L$3,'Issue Prioritization'!$S$5:$AH$5,0)))</f>
        <v/>
      </c>
      <c r="M17" s="208" t="str">
        <f ca="1">+IF(INDEX('Issue Prioritization'!$S$5:$AH$37,MATCH(Heatmap!$A17,'Issue Prioritization'!$A$5:$A$37,0),MATCH(Heatmap!M$3,'Issue Prioritization'!$S$5:$AH$5,0))=0,"",INDEX('Issue Prioritization'!$S$5:$AH$37,MATCH(Heatmap!$A17,'Issue Prioritization'!$A$5:$A$37,0),MATCH(Heatmap!M$3,'Issue Prioritization'!$S$5:$AH$5,0)))</f>
        <v/>
      </c>
      <c r="N17" s="208" t="str">
        <f ca="1">+IF(INDEX('Issue Prioritization'!$S$5:$AH$37,MATCH(Heatmap!$A17,'Issue Prioritization'!$A$5:$A$37,0),MATCH(Heatmap!N$3,'Issue Prioritization'!$S$5:$AH$5,0))=0,"",INDEX('Issue Prioritization'!$S$5:$AH$37,MATCH(Heatmap!$A17,'Issue Prioritization'!$A$5:$A$37,0),MATCH(Heatmap!N$3,'Issue Prioritization'!$S$5:$AH$5,0)))</f>
        <v/>
      </c>
      <c r="O17" s="208" t="str">
        <f ca="1">+IF(INDEX('Issue Prioritization'!$S$5:$AH$37,MATCH(Heatmap!$A17,'Issue Prioritization'!$A$5:$A$37,0),MATCH(Heatmap!O$3,'Issue Prioritization'!$S$5:$AH$5,0))=0,"",INDEX('Issue Prioritization'!$S$5:$AH$37,MATCH(Heatmap!$A17,'Issue Prioritization'!$A$5:$A$37,0),MATCH(Heatmap!O$3,'Issue Prioritization'!$S$5:$AH$5,0)))</f>
        <v/>
      </c>
      <c r="P17" s="208" t="str">
        <f ca="1">+IF(INDEX('Issue Prioritization'!$S$5:$AH$37,MATCH(Heatmap!$A17,'Issue Prioritization'!$A$5:$A$37,0),MATCH(Heatmap!P$3,'Issue Prioritization'!$S$5:$AH$5,0))=0,"",INDEX('Issue Prioritization'!$S$5:$AH$37,MATCH(Heatmap!$A17,'Issue Prioritization'!$A$5:$A$37,0),MATCH(Heatmap!P$3,'Issue Prioritization'!$S$5:$AH$5,0)))</f>
        <v/>
      </c>
      <c r="Q17" s="9"/>
      <c r="R17" s="208" t="str">
        <f ca="1">+IF(INDEX('Issue Prioritization'!$S$5:$AH$37,MATCH(Heatmap!$A17,'Issue Prioritization'!$A$5:$A$37,0),MATCH(Heatmap!R$3,'Issue Prioritization'!$S$5:$AH$5,0))=0,"",INDEX('Issue Prioritization'!$S$5:$AH$37,MATCH(Heatmap!$A17,'Issue Prioritization'!$A$5:$A$37,0),MATCH(Heatmap!R$3,'Issue Prioritization'!$S$5:$AH$5,0)))</f>
        <v/>
      </c>
      <c r="T17" s="13" t="str">
        <f ca="1">+IFERROR(INDEX('Ranked Table'!G:G,MATCH(Heatmap!$A17,'Ranked Table'!$A:$A,0)),"")</f>
        <v/>
      </c>
      <c r="U17" s="13" t="str">
        <f ca="1">+IFERROR(INDEX('Ranked Table'!H:H,MATCH(Heatmap!$A17,'Ranked Table'!$A:$A,0)),"")</f>
        <v/>
      </c>
      <c r="V17" s="13" t="str">
        <f ca="1">+IFERROR(INDEX('Ranked Table'!I:I,MATCH(Heatmap!$A17,'Ranked Table'!$A:$A,0)),"")</f>
        <v/>
      </c>
      <c r="W17" s="13" t="str">
        <f ca="1">+IFERROR(INDEX('Ranked Table'!J:J,MATCH(Heatmap!$A17,'Ranked Table'!$A:$A,0)),"")</f>
        <v/>
      </c>
      <c r="X17" s="13" t="str">
        <f ca="1">+IFERROR(INDEX('Ranked Table'!K:K,MATCH(Heatmap!$A17,'Ranked Table'!$A:$A,0)),"")</f>
        <v/>
      </c>
      <c r="Y17" s="13" t="str">
        <f ca="1">+IFERROR(INDEX('Ranked Table'!L:L,MATCH(Heatmap!$A17,'Ranked Table'!$A:$A,0)),"")</f>
        <v/>
      </c>
    </row>
    <row r="18" spans="1:25" x14ac:dyDescent="0.35">
      <c r="A18" s="60" t="str">
        <f t="shared" si="0"/>
        <v/>
      </c>
      <c r="B18" s="60">
        <f t="shared" si="4"/>
        <v>11</v>
      </c>
      <c r="C18" s="15" t="str">
        <f>+IFERROR(INDEX('Issue Prioritization'!D:D,MATCH(Heatmap!$B18,'Issue Prioritization'!$AT:$AT,0)),"")</f>
        <v/>
      </c>
      <c r="D18" s="247" t="str">
        <f>+IFERROR(INDEX('Issue Prioritization'!E:E,MATCH(Heatmap!$B18,'Issue Prioritization'!$AT:$AT,0)),"")</f>
        <v/>
      </c>
      <c r="E18" s="248"/>
      <c r="F18" s="245" t="str">
        <f t="shared" ca="1" si="1"/>
        <v/>
      </c>
      <c r="G18" s="245" t="str">
        <f t="shared" ca="1" si="2"/>
        <v/>
      </c>
      <c r="H18" s="245" t="str">
        <f t="shared" ca="1" si="3"/>
        <v/>
      </c>
      <c r="I18" s="14"/>
      <c r="J18" s="208" t="str">
        <f ca="1">+IF(INDEX('Issue Prioritization'!$S$5:$AH$37,MATCH(Heatmap!$A18,'Issue Prioritization'!$A$5:$A$37,0),MATCH(Heatmap!J$3,'Issue Prioritization'!$S$5:$AH$5,0))=0,"",INDEX('Issue Prioritization'!$S$5:$AH$37,MATCH(Heatmap!$A18,'Issue Prioritization'!$A$5:$A$37,0),MATCH(Heatmap!J$3,'Issue Prioritization'!$S$5:$AH$5,0)))</f>
        <v/>
      </c>
      <c r="K18" s="208" t="str">
        <f ca="1">+IF(INDEX('Issue Prioritization'!$S$5:$AH$37,MATCH(Heatmap!$A18,'Issue Prioritization'!$A$5:$A$37,0),MATCH(Heatmap!K$3,'Issue Prioritization'!$S$5:$AH$5,0))=0,"",INDEX('Issue Prioritization'!$S$5:$AH$37,MATCH(Heatmap!$A18,'Issue Prioritization'!$A$5:$A$37,0),MATCH(Heatmap!K$3,'Issue Prioritization'!$S$5:$AH$5,0)))</f>
        <v/>
      </c>
      <c r="L18" s="208" t="str">
        <f ca="1">+IF(INDEX('Issue Prioritization'!$S$5:$AH$37,MATCH(Heatmap!$A18,'Issue Prioritization'!$A$5:$A$37,0),MATCH(Heatmap!L$3,'Issue Prioritization'!$S$5:$AH$5,0))=0,"",INDEX('Issue Prioritization'!$S$5:$AH$37,MATCH(Heatmap!$A18,'Issue Prioritization'!$A$5:$A$37,0),MATCH(Heatmap!L$3,'Issue Prioritization'!$S$5:$AH$5,0)))</f>
        <v/>
      </c>
      <c r="M18" s="208" t="str">
        <f ca="1">+IF(INDEX('Issue Prioritization'!$S$5:$AH$37,MATCH(Heatmap!$A18,'Issue Prioritization'!$A$5:$A$37,0),MATCH(Heatmap!M$3,'Issue Prioritization'!$S$5:$AH$5,0))=0,"",INDEX('Issue Prioritization'!$S$5:$AH$37,MATCH(Heatmap!$A18,'Issue Prioritization'!$A$5:$A$37,0),MATCH(Heatmap!M$3,'Issue Prioritization'!$S$5:$AH$5,0)))</f>
        <v/>
      </c>
      <c r="N18" s="208" t="str">
        <f ca="1">+IF(INDEX('Issue Prioritization'!$S$5:$AH$37,MATCH(Heatmap!$A18,'Issue Prioritization'!$A$5:$A$37,0),MATCH(Heatmap!N$3,'Issue Prioritization'!$S$5:$AH$5,0))=0,"",INDEX('Issue Prioritization'!$S$5:$AH$37,MATCH(Heatmap!$A18,'Issue Prioritization'!$A$5:$A$37,0),MATCH(Heatmap!N$3,'Issue Prioritization'!$S$5:$AH$5,0)))</f>
        <v/>
      </c>
      <c r="O18" s="208" t="str">
        <f ca="1">+IF(INDEX('Issue Prioritization'!$S$5:$AH$37,MATCH(Heatmap!$A18,'Issue Prioritization'!$A$5:$A$37,0),MATCH(Heatmap!O$3,'Issue Prioritization'!$S$5:$AH$5,0))=0,"",INDEX('Issue Prioritization'!$S$5:$AH$37,MATCH(Heatmap!$A18,'Issue Prioritization'!$A$5:$A$37,0),MATCH(Heatmap!O$3,'Issue Prioritization'!$S$5:$AH$5,0)))</f>
        <v/>
      </c>
      <c r="P18" s="208" t="str">
        <f ca="1">+IF(INDEX('Issue Prioritization'!$S$5:$AH$37,MATCH(Heatmap!$A18,'Issue Prioritization'!$A$5:$A$37,0),MATCH(Heatmap!P$3,'Issue Prioritization'!$S$5:$AH$5,0))=0,"",INDEX('Issue Prioritization'!$S$5:$AH$37,MATCH(Heatmap!$A18,'Issue Prioritization'!$A$5:$A$37,0),MATCH(Heatmap!P$3,'Issue Prioritization'!$S$5:$AH$5,0)))</f>
        <v/>
      </c>
      <c r="Q18" s="9"/>
      <c r="R18" s="208" t="str">
        <f ca="1">+IF(INDEX('Issue Prioritization'!$S$5:$AH$37,MATCH(Heatmap!$A18,'Issue Prioritization'!$A$5:$A$37,0),MATCH(Heatmap!R$3,'Issue Prioritization'!$S$5:$AH$5,0))=0,"",INDEX('Issue Prioritization'!$S$5:$AH$37,MATCH(Heatmap!$A18,'Issue Prioritization'!$A$5:$A$37,0),MATCH(Heatmap!R$3,'Issue Prioritization'!$S$5:$AH$5,0)))</f>
        <v/>
      </c>
      <c r="T18" s="13" t="str">
        <f ca="1">+IFERROR(INDEX('Ranked Table'!G:G,MATCH(Heatmap!$A18,'Ranked Table'!$A:$A,0)),"")</f>
        <v/>
      </c>
      <c r="U18" s="13" t="str">
        <f ca="1">+IFERROR(INDEX('Ranked Table'!H:H,MATCH(Heatmap!$A18,'Ranked Table'!$A:$A,0)),"")</f>
        <v/>
      </c>
      <c r="V18" s="13" t="str">
        <f ca="1">+IFERROR(INDEX('Ranked Table'!I:I,MATCH(Heatmap!$A18,'Ranked Table'!$A:$A,0)),"")</f>
        <v/>
      </c>
      <c r="W18" s="13" t="str">
        <f ca="1">+IFERROR(INDEX('Ranked Table'!J:J,MATCH(Heatmap!$A18,'Ranked Table'!$A:$A,0)),"")</f>
        <v/>
      </c>
      <c r="X18" s="13" t="str">
        <f ca="1">+IFERROR(INDEX('Ranked Table'!K:K,MATCH(Heatmap!$A18,'Ranked Table'!$A:$A,0)),"")</f>
        <v/>
      </c>
      <c r="Y18" s="13" t="str">
        <f ca="1">+IFERROR(INDEX('Ranked Table'!L:L,MATCH(Heatmap!$A18,'Ranked Table'!$A:$A,0)),"")</f>
        <v/>
      </c>
    </row>
    <row r="19" spans="1:25" x14ac:dyDescent="0.35">
      <c r="A19" s="60" t="str">
        <f t="shared" si="0"/>
        <v/>
      </c>
      <c r="B19" s="60">
        <f t="shared" si="4"/>
        <v>12</v>
      </c>
      <c r="C19" s="15" t="str">
        <f>+IFERROR(INDEX('Issue Prioritization'!D:D,MATCH(Heatmap!$B19,'Issue Prioritization'!$AT:$AT,0)),"")</f>
        <v/>
      </c>
      <c r="D19" s="247" t="str">
        <f>+IFERROR(INDEX('Issue Prioritization'!E:E,MATCH(Heatmap!$B19,'Issue Prioritization'!$AT:$AT,0)),"")</f>
        <v/>
      </c>
      <c r="E19" s="248"/>
      <c r="F19" s="245" t="str">
        <f t="shared" ca="1" si="1"/>
        <v/>
      </c>
      <c r="G19" s="245" t="str">
        <f t="shared" ca="1" si="2"/>
        <v/>
      </c>
      <c r="H19" s="245" t="str">
        <f t="shared" ca="1" si="3"/>
        <v/>
      </c>
      <c r="I19" s="14"/>
      <c r="J19" s="208" t="str">
        <f ca="1">+IF(INDEX('Issue Prioritization'!$S$5:$AH$37,MATCH(Heatmap!$A19,'Issue Prioritization'!$A$5:$A$37,0),MATCH(Heatmap!J$3,'Issue Prioritization'!$S$5:$AH$5,0))=0,"",INDEX('Issue Prioritization'!$S$5:$AH$37,MATCH(Heatmap!$A19,'Issue Prioritization'!$A$5:$A$37,0),MATCH(Heatmap!J$3,'Issue Prioritization'!$S$5:$AH$5,0)))</f>
        <v/>
      </c>
      <c r="K19" s="208" t="str">
        <f ca="1">+IF(INDEX('Issue Prioritization'!$S$5:$AH$37,MATCH(Heatmap!$A19,'Issue Prioritization'!$A$5:$A$37,0),MATCH(Heatmap!K$3,'Issue Prioritization'!$S$5:$AH$5,0))=0,"",INDEX('Issue Prioritization'!$S$5:$AH$37,MATCH(Heatmap!$A19,'Issue Prioritization'!$A$5:$A$37,0),MATCH(Heatmap!K$3,'Issue Prioritization'!$S$5:$AH$5,0)))</f>
        <v/>
      </c>
      <c r="L19" s="208" t="str">
        <f ca="1">+IF(INDEX('Issue Prioritization'!$S$5:$AH$37,MATCH(Heatmap!$A19,'Issue Prioritization'!$A$5:$A$37,0),MATCH(Heatmap!L$3,'Issue Prioritization'!$S$5:$AH$5,0))=0,"",INDEX('Issue Prioritization'!$S$5:$AH$37,MATCH(Heatmap!$A19,'Issue Prioritization'!$A$5:$A$37,0),MATCH(Heatmap!L$3,'Issue Prioritization'!$S$5:$AH$5,0)))</f>
        <v/>
      </c>
      <c r="M19" s="208" t="str">
        <f ca="1">+IF(INDEX('Issue Prioritization'!$S$5:$AH$37,MATCH(Heatmap!$A19,'Issue Prioritization'!$A$5:$A$37,0),MATCH(Heatmap!M$3,'Issue Prioritization'!$S$5:$AH$5,0))=0,"",INDEX('Issue Prioritization'!$S$5:$AH$37,MATCH(Heatmap!$A19,'Issue Prioritization'!$A$5:$A$37,0),MATCH(Heatmap!M$3,'Issue Prioritization'!$S$5:$AH$5,0)))</f>
        <v/>
      </c>
      <c r="N19" s="208" t="str">
        <f ca="1">+IF(INDEX('Issue Prioritization'!$S$5:$AH$37,MATCH(Heatmap!$A19,'Issue Prioritization'!$A$5:$A$37,0),MATCH(Heatmap!N$3,'Issue Prioritization'!$S$5:$AH$5,0))=0,"",INDEX('Issue Prioritization'!$S$5:$AH$37,MATCH(Heatmap!$A19,'Issue Prioritization'!$A$5:$A$37,0),MATCH(Heatmap!N$3,'Issue Prioritization'!$S$5:$AH$5,0)))</f>
        <v/>
      </c>
      <c r="O19" s="208" t="str">
        <f ca="1">+IF(INDEX('Issue Prioritization'!$S$5:$AH$37,MATCH(Heatmap!$A19,'Issue Prioritization'!$A$5:$A$37,0),MATCH(Heatmap!O$3,'Issue Prioritization'!$S$5:$AH$5,0))=0,"",INDEX('Issue Prioritization'!$S$5:$AH$37,MATCH(Heatmap!$A19,'Issue Prioritization'!$A$5:$A$37,0),MATCH(Heatmap!O$3,'Issue Prioritization'!$S$5:$AH$5,0)))</f>
        <v/>
      </c>
      <c r="P19" s="208" t="str">
        <f ca="1">+IF(INDEX('Issue Prioritization'!$S$5:$AH$37,MATCH(Heatmap!$A19,'Issue Prioritization'!$A$5:$A$37,0),MATCH(Heatmap!P$3,'Issue Prioritization'!$S$5:$AH$5,0))=0,"",INDEX('Issue Prioritization'!$S$5:$AH$37,MATCH(Heatmap!$A19,'Issue Prioritization'!$A$5:$A$37,0),MATCH(Heatmap!P$3,'Issue Prioritization'!$S$5:$AH$5,0)))</f>
        <v/>
      </c>
      <c r="Q19" s="9"/>
      <c r="R19" s="208" t="str">
        <f ca="1">+IF(INDEX('Issue Prioritization'!$S$5:$AH$37,MATCH(Heatmap!$A19,'Issue Prioritization'!$A$5:$A$37,0),MATCH(Heatmap!R$3,'Issue Prioritization'!$S$5:$AH$5,0))=0,"",INDEX('Issue Prioritization'!$S$5:$AH$37,MATCH(Heatmap!$A19,'Issue Prioritization'!$A$5:$A$37,0),MATCH(Heatmap!R$3,'Issue Prioritization'!$S$5:$AH$5,0)))</f>
        <v/>
      </c>
      <c r="T19" s="13" t="str">
        <f ca="1">+IFERROR(INDEX('Ranked Table'!G:G,MATCH(Heatmap!$A19,'Ranked Table'!$A:$A,0)),"")</f>
        <v/>
      </c>
      <c r="U19" s="13" t="str">
        <f ca="1">+IFERROR(INDEX('Ranked Table'!H:H,MATCH(Heatmap!$A19,'Ranked Table'!$A:$A,0)),"")</f>
        <v/>
      </c>
      <c r="V19" s="13" t="str">
        <f ca="1">+IFERROR(INDEX('Ranked Table'!I:I,MATCH(Heatmap!$A19,'Ranked Table'!$A:$A,0)),"")</f>
        <v/>
      </c>
      <c r="W19" s="13" t="str">
        <f ca="1">+IFERROR(INDEX('Ranked Table'!J:J,MATCH(Heatmap!$A19,'Ranked Table'!$A:$A,0)),"")</f>
        <v/>
      </c>
      <c r="X19" s="13" t="str">
        <f ca="1">+IFERROR(INDEX('Ranked Table'!K:K,MATCH(Heatmap!$A19,'Ranked Table'!$A:$A,0)),"")</f>
        <v/>
      </c>
      <c r="Y19" s="13" t="str">
        <f ca="1">+IFERROR(INDEX('Ranked Table'!L:L,MATCH(Heatmap!$A19,'Ranked Table'!$A:$A,0)),"")</f>
        <v/>
      </c>
    </row>
    <row r="20" spans="1:25" x14ac:dyDescent="0.35">
      <c r="A20" s="60" t="str">
        <f t="shared" si="0"/>
        <v/>
      </c>
      <c r="B20" s="60">
        <f t="shared" si="4"/>
        <v>13</v>
      </c>
      <c r="C20" s="15" t="str">
        <f>+IFERROR(INDEX('Issue Prioritization'!D:D,MATCH(Heatmap!$B20,'Issue Prioritization'!$AT:$AT,0)),"")</f>
        <v/>
      </c>
      <c r="D20" s="247" t="str">
        <f>+IFERROR(INDEX('Issue Prioritization'!E:E,MATCH(Heatmap!$B20,'Issue Prioritization'!$AT:$AT,0)),"")</f>
        <v/>
      </c>
      <c r="E20" s="248"/>
      <c r="F20" s="245" t="str">
        <f t="shared" ca="1" si="1"/>
        <v/>
      </c>
      <c r="G20" s="245" t="str">
        <f t="shared" ca="1" si="2"/>
        <v/>
      </c>
      <c r="H20" s="245" t="str">
        <f t="shared" ca="1" si="3"/>
        <v/>
      </c>
      <c r="I20" s="14"/>
      <c r="J20" s="208" t="str">
        <f ca="1">+IF(INDEX('Issue Prioritization'!$S$5:$AH$37,MATCH(Heatmap!$A20,'Issue Prioritization'!$A$5:$A$37,0),MATCH(Heatmap!J$3,'Issue Prioritization'!$S$5:$AH$5,0))=0,"",INDEX('Issue Prioritization'!$S$5:$AH$37,MATCH(Heatmap!$A20,'Issue Prioritization'!$A$5:$A$37,0),MATCH(Heatmap!J$3,'Issue Prioritization'!$S$5:$AH$5,0)))</f>
        <v/>
      </c>
      <c r="K20" s="208" t="str">
        <f ca="1">+IF(INDEX('Issue Prioritization'!$S$5:$AH$37,MATCH(Heatmap!$A20,'Issue Prioritization'!$A$5:$A$37,0),MATCH(Heatmap!K$3,'Issue Prioritization'!$S$5:$AH$5,0))=0,"",INDEX('Issue Prioritization'!$S$5:$AH$37,MATCH(Heatmap!$A20,'Issue Prioritization'!$A$5:$A$37,0),MATCH(Heatmap!K$3,'Issue Prioritization'!$S$5:$AH$5,0)))</f>
        <v/>
      </c>
      <c r="L20" s="208" t="str">
        <f ca="1">+IF(INDEX('Issue Prioritization'!$S$5:$AH$37,MATCH(Heatmap!$A20,'Issue Prioritization'!$A$5:$A$37,0),MATCH(Heatmap!L$3,'Issue Prioritization'!$S$5:$AH$5,0))=0,"",INDEX('Issue Prioritization'!$S$5:$AH$37,MATCH(Heatmap!$A20,'Issue Prioritization'!$A$5:$A$37,0),MATCH(Heatmap!L$3,'Issue Prioritization'!$S$5:$AH$5,0)))</f>
        <v/>
      </c>
      <c r="M20" s="208" t="str">
        <f ca="1">+IF(INDEX('Issue Prioritization'!$S$5:$AH$37,MATCH(Heatmap!$A20,'Issue Prioritization'!$A$5:$A$37,0),MATCH(Heatmap!M$3,'Issue Prioritization'!$S$5:$AH$5,0))=0,"",INDEX('Issue Prioritization'!$S$5:$AH$37,MATCH(Heatmap!$A20,'Issue Prioritization'!$A$5:$A$37,0),MATCH(Heatmap!M$3,'Issue Prioritization'!$S$5:$AH$5,0)))</f>
        <v/>
      </c>
      <c r="N20" s="208" t="str">
        <f ca="1">+IF(INDEX('Issue Prioritization'!$S$5:$AH$37,MATCH(Heatmap!$A20,'Issue Prioritization'!$A$5:$A$37,0),MATCH(Heatmap!N$3,'Issue Prioritization'!$S$5:$AH$5,0))=0,"",INDEX('Issue Prioritization'!$S$5:$AH$37,MATCH(Heatmap!$A20,'Issue Prioritization'!$A$5:$A$37,0),MATCH(Heatmap!N$3,'Issue Prioritization'!$S$5:$AH$5,0)))</f>
        <v/>
      </c>
      <c r="O20" s="208" t="str">
        <f ca="1">+IF(INDEX('Issue Prioritization'!$S$5:$AH$37,MATCH(Heatmap!$A20,'Issue Prioritization'!$A$5:$A$37,0),MATCH(Heatmap!O$3,'Issue Prioritization'!$S$5:$AH$5,0))=0,"",INDEX('Issue Prioritization'!$S$5:$AH$37,MATCH(Heatmap!$A20,'Issue Prioritization'!$A$5:$A$37,0),MATCH(Heatmap!O$3,'Issue Prioritization'!$S$5:$AH$5,0)))</f>
        <v/>
      </c>
      <c r="P20" s="208" t="str">
        <f ca="1">+IF(INDEX('Issue Prioritization'!$S$5:$AH$37,MATCH(Heatmap!$A20,'Issue Prioritization'!$A$5:$A$37,0),MATCH(Heatmap!P$3,'Issue Prioritization'!$S$5:$AH$5,0))=0,"",INDEX('Issue Prioritization'!$S$5:$AH$37,MATCH(Heatmap!$A20,'Issue Prioritization'!$A$5:$A$37,0),MATCH(Heatmap!P$3,'Issue Prioritization'!$S$5:$AH$5,0)))</f>
        <v/>
      </c>
      <c r="Q20" s="9"/>
      <c r="R20" s="208" t="str">
        <f ca="1">+IF(INDEX('Issue Prioritization'!$S$5:$AH$37,MATCH(Heatmap!$A20,'Issue Prioritization'!$A$5:$A$37,0),MATCH(Heatmap!R$3,'Issue Prioritization'!$S$5:$AH$5,0))=0,"",INDEX('Issue Prioritization'!$S$5:$AH$37,MATCH(Heatmap!$A20,'Issue Prioritization'!$A$5:$A$37,0),MATCH(Heatmap!R$3,'Issue Prioritization'!$S$5:$AH$5,0)))</f>
        <v/>
      </c>
      <c r="T20" s="13" t="str">
        <f ca="1">+IFERROR(INDEX('Ranked Table'!G:G,MATCH(Heatmap!$A20,'Ranked Table'!$A:$A,0)),"")</f>
        <v/>
      </c>
      <c r="U20" s="13" t="str">
        <f ca="1">+IFERROR(INDEX('Ranked Table'!H:H,MATCH(Heatmap!$A20,'Ranked Table'!$A:$A,0)),"")</f>
        <v/>
      </c>
      <c r="V20" s="13" t="str">
        <f ca="1">+IFERROR(INDEX('Ranked Table'!I:I,MATCH(Heatmap!$A20,'Ranked Table'!$A:$A,0)),"")</f>
        <v/>
      </c>
      <c r="W20" s="13" t="str">
        <f ca="1">+IFERROR(INDEX('Ranked Table'!J:J,MATCH(Heatmap!$A20,'Ranked Table'!$A:$A,0)),"")</f>
        <v/>
      </c>
      <c r="X20" s="13" t="str">
        <f ca="1">+IFERROR(INDEX('Ranked Table'!K:K,MATCH(Heatmap!$A20,'Ranked Table'!$A:$A,0)),"")</f>
        <v/>
      </c>
      <c r="Y20" s="13" t="str">
        <f ca="1">+IFERROR(INDEX('Ranked Table'!L:L,MATCH(Heatmap!$A20,'Ranked Table'!$A:$A,0)),"")</f>
        <v/>
      </c>
    </row>
    <row r="21" spans="1:25" x14ac:dyDescent="0.35">
      <c r="A21" s="60" t="str">
        <f t="shared" si="0"/>
        <v/>
      </c>
      <c r="B21" s="60">
        <f t="shared" si="4"/>
        <v>14</v>
      </c>
      <c r="C21" s="15" t="str">
        <f>+IFERROR(INDEX('Issue Prioritization'!D:D,MATCH(Heatmap!$B21,'Issue Prioritization'!$AT:$AT,0)),"")</f>
        <v/>
      </c>
      <c r="D21" s="247" t="str">
        <f>+IFERROR(INDEX('Issue Prioritization'!E:E,MATCH(Heatmap!$B21,'Issue Prioritization'!$AT:$AT,0)),"")</f>
        <v/>
      </c>
      <c r="E21" s="248"/>
      <c r="F21" s="245" t="str">
        <f t="shared" ca="1" si="1"/>
        <v/>
      </c>
      <c r="G21" s="245" t="str">
        <f t="shared" ca="1" si="2"/>
        <v/>
      </c>
      <c r="H21" s="245" t="str">
        <f t="shared" ca="1" si="3"/>
        <v/>
      </c>
      <c r="I21" s="14"/>
      <c r="J21" s="208" t="str">
        <f ca="1">+IF(INDEX('Issue Prioritization'!$S$5:$AH$37,MATCH(Heatmap!$A21,'Issue Prioritization'!$A$5:$A$37,0),MATCH(Heatmap!J$3,'Issue Prioritization'!$S$5:$AH$5,0))=0,"",INDEX('Issue Prioritization'!$S$5:$AH$37,MATCH(Heatmap!$A21,'Issue Prioritization'!$A$5:$A$37,0),MATCH(Heatmap!J$3,'Issue Prioritization'!$S$5:$AH$5,0)))</f>
        <v/>
      </c>
      <c r="K21" s="208" t="str">
        <f ca="1">+IF(INDEX('Issue Prioritization'!$S$5:$AH$37,MATCH(Heatmap!$A21,'Issue Prioritization'!$A$5:$A$37,0),MATCH(Heatmap!K$3,'Issue Prioritization'!$S$5:$AH$5,0))=0,"",INDEX('Issue Prioritization'!$S$5:$AH$37,MATCH(Heatmap!$A21,'Issue Prioritization'!$A$5:$A$37,0),MATCH(Heatmap!K$3,'Issue Prioritization'!$S$5:$AH$5,0)))</f>
        <v/>
      </c>
      <c r="L21" s="208" t="str">
        <f ca="1">+IF(INDEX('Issue Prioritization'!$S$5:$AH$37,MATCH(Heatmap!$A21,'Issue Prioritization'!$A$5:$A$37,0),MATCH(Heatmap!L$3,'Issue Prioritization'!$S$5:$AH$5,0))=0,"",INDEX('Issue Prioritization'!$S$5:$AH$37,MATCH(Heatmap!$A21,'Issue Prioritization'!$A$5:$A$37,0),MATCH(Heatmap!L$3,'Issue Prioritization'!$S$5:$AH$5,0)))</f>
        <v/>
      </c>
      <c r="M21" s="208" t="str">
        <f ca="1">+IF(INDEX('Issue Prioritization'!$S$5:$AH$37,MATCH(Heatmap!$A21,'Issue Prioritization'!$A$5:$A$37,0),MATCH(Heatmap!M$3,'Issue Prioritization'!$S$5:$AH$5,0))=0,"",INDEX('Issue Prioritization'!$S$5:$AH$37,MATCH(Heatmap!$A21,'Issue Prioritization'!$A$5:$A$37,0),MATCH(Heatmap!M$3,'Issue Prioritization'!$S$5:$AH$5,0)))</f>
        <v/>
      </c>
      <c r="N21" s="208" t="str">
        <f ca="1">+IF(INDEX('Issue Prioritization'!$S$5:$AH$37,MATCH(Heatmap!$A21,'Issue Prioritization'!$A$5:$A$37,0),MATCH(Heatmap!N$3,'Issue Prioritization'!$S$5:$AH$5,0))=0,"",INDEX('Issue Prioritization'!$S$5:$AH$37,MATCH(Heatmap!$A21,'Issue Prioritization'!$A$5:$A$37,0),MATCH(Heatmap!N$3,'Issue Prioritization'!$S$5:$AH$5,0)))</f>
        <v/>
      </c>
      <c r="O21" s="208" t="str">
        <f ca="1">+IF(INDEX('Issue Prioritization'!$S$5:$AH$37,MATCH(Heatmap!$A21,'Issue Prioritization'!$A$5:$A$37,0),MATCH(Heatmap!O$3,'Issue Prioritization'!$S$5:$AH$5,0))=0,"",INDEX('Issue Prioritization'!$S$5:$AH$37,MATCH(Heatmap!$A21,'Issue Prioritization'!$A$5:$A$37,0),MATCH(Heatmap!O$3,'Issue Prioritization'!$S$5:$AH$5,0)))</f>
        <v/>
      </c>
      <c r="P21" s="208" t="str">
        <f ca="1">+IF(INDEX('Issue Prioritization'!$S$5:$AH$37,MATCH(Heatmap!$A21,'Issue Prioritization'!$A$5:$A$37,0),MATCH(Heatmap!P$3,'Issue Prioritization'!$S$5:$AH$5,0))=0,"",INDEX('Issue Prioritization'!$S$5:$AH$37,MATCH(Heatmap!$A21,'Issue Prioritization'!$A$5:$A$37,0),MATCH(Heatmap!P$3,'Issue Prioritization'!$S$5:$AH$5,0)))</f>
        <v/>
      </c>
      <c r="Q21" s="9"/>
      <c r="R21" s="208" t="str">
        <f ca="1">+IF(INDEX('Issue Prioritization'!$S$5:$AH$37,MATCH(Heatmap!$A21,'Issue Prioritization'!$A$5:$A$37,0),MATCH(Heatmap!R$3,'Issue Prioritization'!$S$5:$AH$5,0))=0,"",INDEX('Issue Prioritization'!$S$5:$AH$37,MATCH(Heatmap!$A21,'Issue Prioritization'!$A$5:$A$37,0),MATCH(Heatmap!R$3,'Issue Prioritization'!$S$5:$AH$5,0)))</f>
        <v/>
      </c>
      <c r="T21" s="13" t="str">
        <f ca="1">+IFERROR(INDEX('Ranked Table'!G:G,MATCH(Heatmap!$A21,'Ranked Table'!$A:$A,0)),"")</f>
        <v/>
      </c>
      <c r="U21" s="13" t="str">
        <f ca="1">+IFERROR(INDEX('Ranked Table'!H:H,MATCH(Heatmap!$A21,'Ranked Table'!$A:$A,0)),"")</f>
        <v/>
      </c>
      <c r="V21" s="13" t="str">
        <f ca="1">+IFERROR(INDEX('Ranked Table'!I:I,MATCH(Heatmap!$A21,'Ranked Table'!$A:$A,0)),"")</f>
        <v/>
      </c>
      <c r="W21" s="13" t="str">
        <f ca="1">+IFERROR(INDEX('Ranked Table'!J:J,MATCH(Heatmap!$A21,'Ranked Table'!$A:$A,0)),"")</f>
        <v/>
      </c>
      <c r="X21" s="13" t="str">
        <f ca="1">+IFERROR(INDEX('Ranked Table'!K:K,MATCH(Heatmap!$A21,'Ranked Table'!$A:$A,0)),"")</f>
        <v/>
      </c>
      <c r="Y21" s="13" t="str">
        <f ca="1">+IFERROR(INDEX('Ranked Table'!L:L,MATCH(Heatmap!$A21,'Ranked Table'!$A:$A,0)),"")</f>
        <v/>
      </c>
    </row>
    <row r="22" spans="1:25" x14ac:dyDescent="0.35">
      <c r="A22" s="60" t="str">
        <f t="shared" si="0"/>
        <v/>
      </c>
      <c r="B22" s="60">
        <f t="shared" si="4"/>
        <v>15</v>
      </c>
      <c r="C22" s="15" t="str">
        <f>+IFERROR(INDEX('Issue Prioritization'!D:D,MATCH(Heatmap!$B22,'Issue Prioritization'!$AT:$AT,0)),"")</f>
        <v/>
      </c>
      <c r="D22" s="247" t="str">
        <f>+IFERROR(INDEX('Issue Prioritization'!E:E,MATCH(Heatmap!$B22,'Issue Prioritization'!$AT:$AT,0)),"")</f>
        <v/>
      </c>
      <c r="E22" s="248"/>
      <c r="F22" s="245" t="str">
        <f t="shared" ca="1" si="1"/>
        <v/>
      </c>
      <c r="G22" s="245" t="str">
        <f t="shared" ca="1" si="2"/>
        <v/>
      </c>
      <c r="H22" s="245" t="str">
        <f t="shared" ca="1" si="3"/>
        <v/>
      </c>
      <c r="I22" s="14"/>
      <c r="J22" s="208" t="str">
        <f ca="1">+IF(INDEX('Issue Prioritization'!$S$5:$AH$37,MATCH(Heatmap!$A22,'Issue Prioritization'!$A$5:$A$37,0),MATCH(Heatmap!J$3,'Issue Prioritization'!$S$5:$AH$5,0))=0,"",INDEX('Issue Prioritization'!$S$5:$AH$37,MATCH(Heatmap!$A22,'Issue Prioritization'!$A$5:$A$37,0),MATCH(Heatmap!J$3,'Issue Prioritization'!$S$5:$AH$5,0)))</f>
        <v/>
      </c>
      <c r="K22" s="208" t="str">
        <f ca="1">+IF(INDEX('Issue Prioritization'!$S$5:$AH$37,MATCH(Heatmap!$A22,'Issue Prioritization'!$A$5:$A$37,0),MATCH(Heatmap!K$3,'Issue Prioritization'!$S$5:$AH$5,0))=0,"",INDEX('Issue Prioritization'!$S$5:$AH$37,MATCH(Heatmap!$A22,'Issue Prioritization'!$A$5:$A$37,0),MATCH(Heatmap!K$3,'Issue Prioritization'!$S$5:$AH$5,0)))</f>
        <v/>
      </c>
      <c r="L22" s="208" t="str">
        <f ca="1">+IF(INDEX('Issue Prioritization'!$S$5:$AH$37,MATCH(Heatmap!$A22,'Issue Prioritization'!$A$5:$A$37,0),MATCH(Heatmap!L$3,'Issue Prioritization'!$S$5:$AH$5,0))=0,"",INDEX('Issue Prioritization'!$S$5:$AH$37,MATCH(Heatmap!$A22,'Issue Prioritization'!$A$5:$A$37,0),MATCH(Heatmap!L$3,'Issue Prioritization'!$S$5:$AH$5,0)))</f>
        <v/>
      </c>
      <c r="M22" s="208" t="str">
        <f ca="1">+IF(INDEX('Issue Prioritization'!$S$5:$AH$37,MATCH(Heatmap!$A22,'Issue Prioritization'!$A$5:$A$37,0),MATCH(Heatmap!M$3,'Issue Prioritization'!$S$5:$AH$5,0))=0,"",INDEX('Issue Prioritization'!$S$5:$AH$37,MATCH(Heatmap!$A22,'Issue Prioritization'!$A$5:$A$37,0),MATCH(Heatmap!M$3,'Issue Prioritization'!$S$5:$AH$5,0)))</f>
        <v/>
      </c>
      <c r="N22" s="208" t="str">
        <f ca="1">+IF(INDEX('Issue Prioritization'!$S$5:$AH$37,MATCH(Heatmap!$A22,'Issue Prioritization'!$A$5:$A$37,0),MATCH(Heatmap!N$3,'Issue Prioritization'!$S$5:$AH$5,0))=0,"",INDEX('Issue Prioritization'!$S$5:$AH$37,MATCH(Heatmap!$A22,'Issue Prioritization'!$A$5:$A$37,0),MATCH(Heatmap!N$3,'Issue Prioritization'!$S$5:$AH$5,0)))</f>
        <v/>
      </c>
      <c r="O22" s="208" t="str">
        <f ca="1">+IF(INDEX('Issue Prioritization'!$S$5:$AH$37,MATCH(Heatmap!$A22,'Issue Prioritization'!$A$5:$A$37,0),MATCH(Heatmap!O$3,'Issue Prioritization'!$S$5:$AH$5,0))=0,"",INDEX('Issue Prioritization'!$S$5:$AH$37,MATCH(Heatmap!$A22,'Issue Prioritization'!$A$5:$A$37,0),MATCH(Heatmap!O$3,'Issue Prioritization'!$S$5:$AH$5,0)))</f>
        <v/>
      </c>
      <c r="P22" s="208" t="str">
        <f ca="1">+IF(INDEX('Issue Prioritization'!$S$5:$AH$37,MATCH(Heatmap!$A22,'Issue Prioritization'!$A$5:$A$37,0),MATCH(Heatmap!P$3,'Issue Prioritization'!$S$5:$AH$5,0))=0,"",INDEX('Issue Prioritization'!$S$5:$AH$37,MATCH(Heatmap!$A22,'Issue Prioritization'!$A$5:$A$37,0),MATCH(Heatmap!P$3,'Issue Prioritization'!$S$5:$AH$5,0)))</f>
        <v/>
      </c>
      <c r="Q22" s="9"/>
      <c r="R22" s="208" t="str">
        <f ca="1">+IF(INDEX('Issue Prioritization'!$S$5:$AH$37,MATCH(Heatmap!$A22,'Issue Prioritization'!$A$5:$A$37,0),MATCH(Heatmap!R$3,'Issue Prioritization'!$S$5:$AH$5,0))=0,"",INDEX('Issue Prioritization'!$S$5:$AH$37,MATCH(Heatmap!$A22,'Issue Prioritization'!$A$5:$A$37,0),MATCH(Heatmap!R$3,'Issue Prioritization'!$S$5:$AH$5,0)))</f>
        <v/>
      </c>
      <c r="T22" s="13" t="str">
        <f ca="1">+IFERROR(INDEX('Ranked Table'!G:G,MATCH(Heatmap!$A22,'Ranked Table'!$A:$A,0)),"")</f>
        <v/>
      </c>
      <c r="U22" s="13" t="str">
        <f ca="1">+IFERROR(INDEX('Ranked Table'!H:H,MATCH(Heatmap!$A22,'Ranked Table'!$A:$A,0)),"")</f>
        <v/>
      </c>
      <c r="V22" s="13" t="str">
        <f ca="1">+IFERROR(INDEX('Ranked Table'!I:I,MATCH(Heatmap!$A22,'Ranked Table'!$A:$A,0)),"")</f>
        <v/>
      </c>
      <c r="W22" s="13" t="str">
        <f ca="1">+IFERROR(INDEX('Ranked Table'!J:J,MATCH(Heatmap!$A22,'Ranked Table'!$A:$A,0)),"")</f>
        <v/>
      </c>
      <c r="X22" s="13" t="str">
        <f ca="1">+IFERROR(INDEX('Ranked Table'!K:K,MATCH(Heatmap!$A22,'Ranked Table'!$A:$A,0)),"")</f>
        <v/>
      </c>
      <c r="Y22" s="13" t="str">
        <f ca="1">+IFERROR(INDEX('Ranked Table'!L:L,MATCH(Heatmap!$A22,'Ranked Table'!$A:$A,0)),"")</f>
        <v/>
      </c>
    </row>
    <row r="23" spans="1:25" x14ac:dyDescent="0.35">
      <c r="A23" s="60" t="str">
        <f t="shared" si="0"/>
        <v/>
      </c>
      <c r="B23" s="60">
        <f t="shared" si="4"/>
        <v>16</v>
      </c>
      <c r="C23" s="15" t="str">
        <f>+IFERROR(INDEX('Issue Prioritization'!D:D,MATCH(Heatmap!$B23,'Issue Prioritization'!$AT:$AT,0)),"")</f>
        <v/>
      </c>
      <c r="D23" s="247" t="str">
        <f>+IFERROR(INDEX('Issue Prioritization'!E:E,MATCH(Heatmap!$B23,'Issue Prioritization'!$AT:$AT,0)),"")</f>
        <v/>
      </c>
      <c r="E23" s="248"/>
      <c r="F23" s="245" t="str">
        <f t="shared" ca="1" si="1"/>
        <v/>
      </c>
      <c r="G23" s="245" t="str">
        <f t="shared" ca="1" si="2"/>
        <v/>
      </c>
      <c r="H23" s="245" t="str">
        <f t="shared" ca="1" si="3"/>
        <v/>
      </c>
      <c r="I23" s="14"/>
      <c r="J23" s="208" t="str">
        <f ca="1">+IF(INDEX('Issue Prioritization'!$S$5:$AH$37,MATCH(Heatmap!$A23,'Issue Prioritization'!$A$5:$A$37,0),MATCH(Heatmap!J$3,'Issue Prioritization'!$S$5:$AH$5,0))=0,"",INDEX('Issue Prioritization'!$S$5:$AH$37,MATCH(Heatmap!$A23,'Issue Prioritization'!$A$5:$A$37,0),MATCH(Heatmap!J$3,'Issue Prioritization'!$S$5:$AH$5,0)))</f>
        <v/>
      </c>
      <c r="K23" s="208" t="str">
        <f ca="1">+IF(INDEX('Issue Prioritization'!$S$5:$AH$37,MATCH(Heatmap!$A23,'Issue Prioritization'!$A$5:$A$37,0),MATCH(Heatmap!K$3,'Issue Prioritization'!$S$5:$AH$5,0))=0,"",INDEX('Issue Prioritization'!$S$5:$AH$37,MATCH(Heatmap!$A23,'Issue Prioritization'!$A$5:$A$37,0),MATCH(Heatmap!K$3,'Issue Prioritization'!$S$5:$AH$5,0)))</f>
        <v/>
      </c>
      <c r="L23" s="208" t="str">
        <f ca="1">+IF(INDEX('Issue Prioritization'!$S$5:$AH$37,MATCH(Heatmap!$A23,'Issue Prioritization'!$A$5:$A$37,0),MATCH(Heatmap!L$3,'Issue Prioritization'!$S$5:$AH$5,0))=0,"",INDEX('Issue Prioritization'!$S$5:$AH$37,MATCH(Heatmap!$A23,'Issue Prioritization'!$A$5:$A$37,0),MATCH(Heatmap!L$3,'Issue Prioritization'!$S$5:$AH$5,0)))</f>
        <v/>
      </c>
      <c r="M23" s="208" t="str">
        <f ca="1">+IF(INDEX('Issue Prioritization'!$S$5:$AH$37,MATCH(Heatmap!$A23,'Issue Prioritization'!$A$5:$A$37,0),MATCH(Heatmap!M$3,'Issue Prioritization'!$S$5:$AH$5,0))=0,"",INDEX('Issue Prioritization'!$S$5:$AH$37,MATCH(Heatmap!$A23,'Issue Prioritization'!$A$5:$A$37,0),MATCH(Heatmap!M$3,'Issue Prioritization'!$S$5:$AH$5,0)))</f>
        <v/>
      </c>
      <c r="N23" s="208" t="str">
        <f ca="1">+IF(INDEX('Issue Prioritization'!$S$5:$AH$37,MATCH(Heatmap!$A23,'Issue Prioritization'!$A$5:$A$37,0),MATCH(Heatmap!N$3,'Issue Prioritization'!$S$5:$AH$5,0))=0,"",INDEX('Issue Prioritization'!$S$5:$AH$37,MATCH(Heatmap!$A23,'Issue Prioritization'!$A$5:$A$37,0),MATCH(Heatmap!N$3,'Issue Prioritization'!$S$5:$AH$5,0)))</f>
        <v/>
      </c>
      <c r="O23" s="208" t="str">
        <f ca="1">+IF(INDEX('Issue Prioritization'!$S$5:$AH$37,MATCH(Heatmap!$A23,'Issue Prioritization'!$A$5:$A$37,0),MATCH(Heatmap!O$3,'Issue Prioritization'!$S$5:$AH$5,0))=0,"",INDEX('Issue Prioritization'!$S$5:$AH$37,MATCH(Heatmap!$A23,'Issue Prioritization'!$A$5:$A$37,0),MATCH(Heatmap!O$3,'Issue Prioritization'!$S$5:$AH$5,0)))</f>
        <v/>
      </c>
      <c r="P23" s="208" t="str">
        <f ca="1">+IF(INDEX('Issue Prioritization'!$S$5:$AH$37,MATCH(Heatmap!$A23,'Issue Prioritization'!$A$5:$A$37,0),MATCH(Heatmap!P$3,'Issue Prioritization'!$S$5:$AH$5,0))=0,"",INDEX('Issue Prioritization'!$S$5:$AH$37,MATCH(Heatmap!$A23,'Issue Prioritization'!$A$5:$A$37,0),MATCH(Heatmap!P$3,'Issue Prioritization'!$S$5:$AH$5,0)))</f>
        <v/>
      </c>
      <c r="Q23" s="9"/>
      <c r="R23" s="208" t="str">
        <f ca="1">+IF(INDEX('Issue Prioritization'!$S$5:$AH$37,MATCH(Heatmap!$A23,'Issue Prioritization'!$A$5:$A$37,0),MATCH(Heatmap!R$3,'Issue Prioritization'!$S$5:$AH$5,0))=0,"",INDEX('Issue Prioritization'!$S$5:$AH$37,MATCH(Heatmap!$A23,'Issue Prioritization'!$A$5:$A$37,0),MATCH(Heatmap!R$3,'Issue Prioritization'!$S$5:$AH$5,0)))</f>
        <v/>
      </c>
      <c r="T23" s="13" t="str">
        <f ca="1">+IFERROR(INDEX('Ranked Table'!G:G,MATCH(Heatmap!$A23,'Ranked Table'!$A:$A,0)),"")</f>
        <v/>
      </c>
      <c r="U23" s="13" t="str">
        <f ca="1">+IFERROR(INDEX('Ranked Table'!H:H,MATCH(Heatmap!$A23,'Ranked Table'!$A:$A,0)),"")</f>
        <v/>
      </c>
      <c r="V23" s="13" t="str">
        <f ca="1">+IFERROR(INDEX('Ranked Table'!I:I,MATCH(Heatmap!$A23,'Ranked Table'!$A:$A,0)),"")</f>
        <v/>
      </c>
      <c r="W23" s="13" t="str">
        <f ca="1">+IFERROR(INDEX('Ranked Table'!J:J,MATCH(Heatmap!$A23,'Ranked Table'!$A:$A,0)),"")</f>
        <v/>
      </c>
      <c r="X23" s="13" t="str">
        <f ca="1">+IFERROR(INDEX('Ranked Table'!K:K,MATCH(Heatmap!$A23,'Ranked Table'!$A:$A,0)),"")</f>
        <v/>
      </c>
      <c r="Y23" s="13" t="str">
        <f ca="1">+IFERROR(INDEX('Ranked Table'!L:L,MATCH(Heatmap!$A23,'Ranked Table'!$A:$A,0)),"")</f>
        <v/>
      </c>
    </row>
    <row r="24" spans="1:25" x14ac:dyDescent="0.35">
      <c r="A24" s="60" t="str">
        <f t="shared" si="0"/>
        <v/>
      </c>
      <c r="B24" s="60">
        <f t="shared" si="4"/>
        <v>17</v>
      </c>
      <c r="C24" s="15" t="str">
        <f>+IFERROR(INDEX('Issue Prioritization'!D:D,MATCH(Heatmap!$B24,'Issue Prioritization'!$AT:$AT,0)),"")</f>
        <v/>
      </c>
      <c r="D24" s="247" t="str">
        <f>+IFERROR(INDEX('Issue Prioritization'!E:E,MATCH(Heatmap!$B24,'Issue Prioritization'!$AT:$AT,0)),"")</f>
        <v/>
      </c>
      <c r="E24" s="248"/>
      <c r="F24" s="245" t="str">
        <f t="shared" ca="1" si="1"/>
        <v/>
      </c>
      <c r="G24" s="245" t="str">
        <f t="shared" ca="1" si="2"/>
        <v/>
      </c>
      <c r="H24" s="245" t="str">
        <f t="shared" ca="1" si="3"/>
        <v/>
      </c>
      <c r="I24" s="14"/>
      <c r="J24" s="208" t="str">
        <f ca="1">+IF(INDEX('Issue Prioritization'!$S$5:$AH$37,MATCH(Heatmap!$A24,'Issue Prioritization'!$A$5:$A$37,0),MATCH(Heatmap!J$3,'Issue Prioritization'!$S$5:$AH$5,0))=0,"",INDEX('Issue Prioritization'!$S$5:$AH$37,MATCH(Heatmap!$A24,'Issue Prioritization'!$A$5:$A$37,0),MATCH(Heatmap!J$3,'Issue Prioritization'!$S$5:$AH$5,0)))</f>
        <v/>
      </c>
      <c r="K24" s="208" t="str">
        <f ca="1">+IF(INDEX('Issue Prioritization'!$S$5:$AH$37,MATCH(Heatmap!$A24,'Issue Prioritization'!$A$5:$A$37,0),MATCH(Heatmap!K$3,'Issue Prioritization'!$S$5:$AH$5,0))=0,"",INDEX('Issue Prioritization'!$S$5:$AH$37,MATCH(Heatmap!$A24,'Issue Prioritization'!$A$5:$A$37,0),MATCH(Heatmap!K$3,'Issue Prioritization'!$S$5:$AH$5,0)))</f>
        <v/>
      </c>
      <c r="L24" s="208" t="str">
        <f ca="1">+IF(INDEX('Issue Prioritization'!$S$5:$AH$37,MATCH(Heatmap!$A24,'Issue Prioritization'!$A$5:$A$37,0),MATCH(Heatmap!L$3,'Issue Prioritization'!$S$5:$AH$5,0))=0,"",INDEX('Issue Prioritization'!$S$5:$AH$37,MATCH(Heatmap!$A24,'Issue Prioritization'!$A$5:$A$37,0),MATCH(Heatmap!L$3,'Issue Prioritization'!$S$5:$AH$5,0)))</f>
        <v/>
      </c>
      <c r="M24" s="208" t="str">
        <f ca="1">+IF(INDEX('Issue Prioritization'!$S$5:$AH$37,MATCH(Heatmap!$A24,'Issue Prioritization'!$A$5:$A$37,0),MATCH(Heatmap!M$3,'Issue Prioritization'!$S$5:$AH$5,0))=0,"",INDEX('Issue Prioritization'!$S$5:$AH$37,MATCH(Heatmap!$A24,'Issue Prioritization'!$A$5:$A$37,0),MATCH(Heatmap!M$3,'Issue Prioritization'!$S$5:$AH$5,0)))</f>
        <v/>
      </c>
      <c r="N24" s="208" t="str">
        <f ca="1">+IF(INDEX('Issue Prioritization'!$S$5:$AH$37,MATCH(Heatmap!$A24,'Issue Prioritization'!$A$5:$A$37,0),MATCH(Heatmap!N$3,'Issue Prioritization'!$S$5:$AH$5,0))=0,"",INDEX('Issue Prioritization'!$S$5:$AH$37,MATCH(Heatmap!$A24,'Issue Prioritization'!$A$5:$A$37,0),MATCH(Heatmap!N$3,'Issue Prioritization'!$S$5:$AH$5,0)))</f>
        <v/>
      </c>
      <c r="O24" s="208" t="str">
        <f ca="1">+IF(INDEX('Issue Prioritization'!$S$5:$AH$37,MATCH(Heatmap!$A24,'Issue Prioritization'!$A$5:$A$37,0),MATCH(Heatmap!O$3,'Issue Prioritization'!$S$5:$AH$5,0))=0,"",INDEX('Issue Prioritization'!$S$5:$AH$37,MATCH(Heatmap!$A24,'Issue Prioritization'!$A$5:$A$37,0),MATCH(Heatmap!O$3,'Issue Prioritization'!$S$5:$AH$5,0)))</f>
        <v/>
      </c>
      <c r="P24" s="208" t="str">
        <f ca="1">+IF(INDEX('Issue Prioritization'!$S$5:$AH$37,MATCH(Heatmap!$A24,'Issue Prioritization'!$A$5:$A$37,0),MATCH(Heatmap!P$3,'Issue Prioritization'!$S$5:$AH$5,0))=0,"",INDEX('Issue Prioritization'!$S$5:$AH$37,MATCH(Heatmap!$A24,'Issue Prioritization'!$A$5:$A$37,0),MATCH(Heatmap!P$3,'Issue Prioritization'!$S$5:$AH$5,0)))</f>
        <v/>
      </c>
      <c r="Q24" s="9"/>
      <c r="R24" s="208" t="str">
        <f ca="1">+IF(INDEX('Issue Prioritization'!$S$5:$AH$37,MATCH(Heatmap!$A24,'Issue Prioritization'!$A$5:$A$37,0),MATCH(Heatmap!R$3,'Issue Prioritization'!$S$5:$AH$5,0))=0,"",INDEX('Issue Prioritization'!$S$5:$AH$37,MATCH(Heatmap!$A24,'Issue Prioritization'!$A$5:$A$37,0),MATCH(Heatmap!R$3,'Issue Prioritization'!$S$5:$AH$5,0)))</f>
        <v/>
      </c>
      <c r="T24" s="13" t="str">
        <f ca="1">+IFERROR(INDEX('Ranked Table'!G:G,MATCH(Heatmap!$A24,'Ranked Table'!$A:$A,0)),"")</f>
        <v/>
      </c>
      <c r="U24" s="13" t="str">
        <f ca="1">+IFERROR(INDEX('Ranked Table'!H:H,MATCH(Heatmap!$A24,'Ranked Table'!$A:$A,0)),"")</f>
        <v/>
      </c>
      <c r="V24" s="13" t="str">
        <f ca="1">+IFERROR(INDEX('Ranked Table'!I:I,MATCH(Heatmap!$A24,'Ranked Table'!$A:$A,0)),"")</f>
        <v/>
      </c>
      <c r="W24" s="13" t="str">
        <f ca="1">+IFERROR(INDEX('Ranked Table'!J:J,MATCH(Heatmap!$A24,'Ranked Table'!$A:$A,0)),"")</f>
        <v/>
      </c>
      <c r="X24" s="13" t="str">
        <f ca="1">+IFERROR(INDEX('Ranked Table'!K:K,MATCH(Heatmap!$A24,'Ranked Table'!$A:$A,0)),"")</f>
        <v/>
      </c>
      <c r="Y24" s="13" t="str">
        <f ca="1">+IFERROR(INDEX('Ranked Table'!L:L,MATCH(Heatmap!$A24,'Ranked Table'!$A:$A,0)),"")</f>
        <v/>
      </c>
    </row>
    <row r="25" spans="1:25" x14ac:dyDescent="0.35">
      <c r="A25" s="60" t="str">
        <f t="shared" si="0"/>
        <v/>
      </c>
      <c r="B25" s="60">
        <f t="shared" si="4"/>
        <v>18</v>
      </c>
      <c r="C25" s="15" t="str">
        <f>+IFERROR(INDEX('Issue Prioritization'!D:D,MATCH(Heatmap!$B25,'Issue Prioritization'!$AT:$AT,0)),"")</f>
        <v/>
      </c>
      <c r="D25" s="247" t="str">
        <f>+IFERROR(INDEX('Issue Prioritization'!E:E,MATCH(Heatmap!$B25,'Issue Prioritization'!$AT:$AT,0)),"")</f>
        <v/>
      </c>
      <c r="E25" s="248"/>
      <c r="F25" s="245" t="str">
        <f t="shared" ca="1" si="1"/>
        <v/>
      </c>
      <c r="G25" s="245" t="str">
        <f t="shared" ca="1" si="2"/>
        <v/>
      </c>
      <c r="H25" s="245" t="str">
        <f t="shared" ca="1" si="3"/>
        <v/>
      </c>
      <c r="I25" s="14"/>
      <c r="J25" s="208" t="str">
        <f ca="1">+IF(INDEX('Issue Prioritization'!$S$5:$AH$37,MATCH(Heatmap!$A25,'Issue Prioritization'!$A$5:$A$37,0),MATCH(Heatmap!J$3,'Issue Prioritization'!$S$5:$AH$5,0))=0,"",INDEX('Issue Prioritization'!$S$5:$AH$37,MATCH(Heatmap!$A25,'Issue Prioritization'!$A$5:$A$37,0),MATCH(Heatmap!J$3,'Issue Prioritization'!$S$5:$AH$5,0)))</f>
        <v/>
      </c>
      <c r="K25" s="208" t="str">
        <f ca="1">+IF(INDEX('Issue Prioritization'!$S$5:$AH$37,MATCH(Heatmap!$A25,'Issue Prioritization'!$A$5:$A$37,0),MATCH(Heatmap!K$3,'Issue Prioritization'!$S$5:$AH$5,0))=0,"",INDEX('Issue Prioritization'!$S$5:$AH$37,MATCH(Heatmap!$A25,'Issue Prioritization'!$A$5:$A$37,0),MATCH(Heatmap!K$3,'Issue Prioritization'!$S$5:$AH$5,0)))</f>
        <v/>
      </c>
      <c r="L25" s="208" t="str">
        <f ca="1">+IF(INDEX('Issue Prioritization'!$S$5:$AH$37,MATCH(Heatmap!$A25,'Issue Prioritization'!$A$5:$A$37,0),MATCH(Heatmap!L$3,'Issue Prioritization'!$S$5:$AH$5,0))=0,"",INDEX('Issue Prioritization'!$S$5:$AH$37,MATCH(Heatmap!$A25,'Issue Prioritization'!$A$5:$A$37,0),MATCH(Heatmap!L$3,'Issue Prioritization'!$S$5:$AH$5,0)))</f>
        <v/>
      </c>
      <c r="M25" s="208" t="str">
        <f ca="1">+IF(INDEX('Issue Prioritization'!$S$5:$AH$37,MATCH(Heatmap!$A25,'Issue Prioritization'!$A$5:$A$37,0),MATCH(Heatmap!M$3,'Issue Prioritization'!$S$5:$AH$5,0))=0,"",INDEX('Issue Prioritization'!$S$5:$AH$37,MATCH(Heatmap!$A25,'Issue Prioritization'!$A$5:$A$37,0),MATCH(Heatmap!M$3,'Issue Prioritization'!$S$5:$AH$5,0)))</f>
        <v/>
      </c>
      <c r="N25" s="208" t="str">
        <f ca="1">+IF(INDEX('Issue Prioritization'!$S$5:$AH$37,MATCH(Heatmap!$A25,'Issue Prioritization'!$A$5:$A$37,0),MATCH(Heatmap!N$3,'Issue Prioritization'!$S$5:$AH$5,0))=0,"",INDEX('Issue Prioritization'!$S$5:$AH$37,MATCH(Heatmap!$A25,'Issue Prioritization'!$A$5:$A$37,0),MATCH(Heatmap!N$3,'Issue Prioritization'!$S$5:$AH$5,0)))</f>
        <v/>
      </c>
      <c r="O25" s="208" t="str">
        <f ca="1">+IF(INDEX('Issue Prioritization'!$S$5:$AH$37,MATCH(Heatmap!$A25,'Issue Prioritization'!$A$5:$A$37,0),MATCH(Heatmap!O$3,'Issue Prioritization'!$S$5:$AH$5,0))=0,"",INDEX('Issue Prioritization'!$S$5:$AH$37,MATCH(Heatmap!$A25,'Issue Prioritization'!$A$5:$A$37,0),MATCH(Heatmap!O$3,'Issue Prioritization'!$S$5:$AH$5,0)))</f>
        <v/>
      </c>
      <c r="P25" s="208" t="str">
        <f ca="1">+IF(INDEX('Issue Prioritization'!$S$5:$AH$37,MATCH(Heatmap!$A25,'Issue Prioritization'!$A$5:$A$37,0),MATCH(Heatmap!P$3,'Issue Prioritization'!$S$5:$AH$5,0))=0,"",INDEX('Issue Prioritization'!$S$5:$AH$37,MATCH(Heatmap!$A25,'Issue Prioritization'!$A$5:$A$37,0),MATCH(Heatmap!P$3,'Issue Prioritization'!$S$5:$AH$5,0)))</f>
        <v/>
      </c>
      <c r="Q25" s="9"/>
      <c r="R25" s="208" t="str">
        <f ca="1">+IF(INDEX('Issue Prioritization'!$S$5:$AH$37,MATCH(Heatmap!$A25,'Issue Prioritization'!$A$5:$A$37,0),MATCH(Heatmap!R$3,'Issue Prioritization'!$S$5:$AH$5,0))=0,"",INDEX('Issue Prioritization'!$S$5:$AH$37,MATCH(Heatmap!$A25,'Issue Prioritization'!$A$5:$A$37,0),MATCH(Heatmap!R$3,'Issue Prioritization'!$S$5:$AH$5,0)))</f>
        <v/>
      </c>
      <c r="T25" s="13" t="str">
        <f ca="1">+IFERROR(INDEX('Ranked Table'!G:G,MATCH(Heatmap!$A25,'Ranked Table'!$A:$A,0)),"")</f>
        <v/>
      </c>
      <c r="U25" s="13" t="str">
        <f ca="1">+IFERROR(INDEX('Ranked Table'!H:H,MATCH(Heatmap!$A25,'Ranked Table'!$A:$A,0)),"")</f>
        <v/>
      </c>
      <c r="V25" s="13" t="str">
        <f ca="1">+IFERROR(INDEX('Ranked Table'!I:I,MATCH(Heatmap!$A25,'Ranked Table'!$A:$A,0)),"")</f>
        <v/>
      </c>
      <c r="W25" s="13" t="str">
        <f ca="1">+IFERROR(INDEX('Ranked Table'!J:J,MATCH(Heatmap!$A25,'Ranked Table'!$A:$A,0)),"")</f>
        <v/>
      </c>
      <c r="X25" s="13" t="str">
        <f ca="1">+IFERROR(INDEX('Ranked Table'!K:K,MATCH(Heatmap!$A25,'Ranked Table'!$A:$A,0)),"")</f>
        <v/>
      </c>
      <c r="Y25" s="13" t="str">
        <f ca="1">+IFERROR(INDEX('Ranked Table'!L:L,MATCH(Heatmap!$A25,'Ranked Table'!$A:$A,0)),"")</f>
        <v/>
      </c>
    </row>
    <row r="26" spans="1:25" x14ac:dyDescent="0.35">
      <c r="A26" s="60" t="str">
        <f t="shared" si="0"/>
        <v/>
      </c>
      <c r="B26" s="60">
        <f t="shared" si="4"/>
        <v>19</v>
      </c>
      <c r="C26" s="15" t="str">
        <f>+IFERROR(INDEX('Issue Prioritization'!D:D,MATCH(Heatmap!$B26,'Issue Prioritization'!$AT:$AT,0)),"")</f>
        <v/>
      </c>
      <c r="D26" s="247" t="str">
        <f>+IFERROR(INDEX('Issue Prioritization'!E:E,MATCH(Heatmap!$B26,'Issue Prioritization'!$AT:$AT,0)),"")</f>
        <v/>
      </c>
      <c r="E26" s="248"/>
      <c r="F26" s="245" t="str">
        <f t="shared" ca="1" si="1"/>
        <v/>
      </c>
      <c r="G26" s="245" t="str">
        <f t="shared" ca="1" si="2"/>
        <v/>
      </c>
      <c r="H26" s="245" t="str">
        <f t="shared" ca="1" si="3"/>
        <v/>
      </c>
      <c r="I26" s="14"/>
      <c r="J26" s="208" t="str">
        <f ca="1">+IF(INDEX('Issue Prioritization'!$S$5:$AH$37,MATCH(Heatmap!$A26,'Issue Prioritization'!$A$5:$A$37,0),MATCH(Heatmap!J$3,'Issue Prioritization'!$S$5:$AH$5,0))=0,"",INDEX('Issue Prioritization'!$S$5:$AH$37,MATCH(Heatmap!$A26,'Issue Prioritization'!$A$5:$A$37,0),MATCH(Heatmap!J$3,'Issue Prioritization'!$S$5:$AH$5,0)))</f>
        <v/>
      </c>
      <c r="K26" s="208" t="str">
        <f ca="1">+IF(INDEX('Issue Prioritization'!$S$5:$AH$37,MATCH(Heatmap!$A26,'Issue Prioritization'!$A$5:$A$37,0),MATCH(Heatmap!K$3,'Issue Prioritization'!$S$5:$AH$5,0))=0,"",INDEX('Issue Prioritization'!$S$5:$AH$37,MATCH(Heatmap!$A26,'Issue Prioritization'!$A$5:$A$37,0),MATCH(Heatmap!K$3,'Issue Prioritization'!$S$5:$AH$5,0)))</f>
        <v/>
      </c>
      <c r="L26" s="208" t="str">
        <f ca="1">+IF(INDEX('Issue Prioritization'!$S$5:$AH$37,MATCH(Heatmap!$A26,'Issue Prioritization'!$A$5:$A$37,0),MATCH(Heatmap!L$3,'Issue Prioritization'!$S$5:$AH$5,0))=0,"",INDEX('Issue Prioritization'!$S$5:$AH$37,MATCH(Heatmap!$A26,'Issue Prioritization'!$A$5:$A$37,0),MATCH(Heatmap!L$3,'Issue Prioritization'!$S$5:$AH$5,0)))</f>
        <v/>
      </c>
      <c r="M26" s="208" t="str">
        <f ca="1">+IF(INDEX('Issue Prioritization'!$S$5:$AH$37,MATCH(Heatmap!$A26,'Issue Prioritization'!$A$5:$A$37,0),MATCH(Heatmap!M$3,'Issue Prioritization'!$S$5:$AH$5,0))=0,"",INDEX('Issue Prioritization'!$S$5:$AH$37,MATCH(Heatmap!$A26,'Issue Prioritization'!$A$5:$A$37,0),MATCH(Heatmap!M$3,'Issue Prioritization'!$S$5:$AH$5,0)))</f>
        <v/>
      </c>
      <c r="N26" s="208" t="str">
        <f ca="1">+IF(INDEX('Issue Prioritization'!$S$5:$AH$37,MATCH(Heatmap!$A26,'Issue Prioritization'!$A$5:$A$37,0),MATCH(Heatmap!N$3,'Issue Prioritization'!$S$5:$AH$5,0))=0,"",INDEX('Issue Prioritization'!$S$5:$AH$37,MATCH(Heatmap!$A26,'Issue Prioritization'!$A$5:$A$37,0),MATCH(Heatmap!N$3,'Issue Prioritization'!$S$5:$AH$5,0)))</f>
        <v/>
      </c>
      <c r="O26" s="208" t="str">
        <f ca="1">+IF(INDEX('Issue Prioritization'!$S$5:$AH$37,MATCH(Heatmap!$A26,'Issue Prioritization'!$A$5:$A$37,0),MATCH(Heatmap!O$3,'Issue Prioritization'!$S$5:$AH$5,0))=0,"",INDEX('Issue Prioritization'!$S$5:$AH$37,MATCH(Heatmap!$A26,'Issue Prioritization'!$A$5:$A$37,0),MATCH(Heatmap!O$3,'Issue Prioritization'!$S$5:$AH$5,0)))</f>
        <v/>
      </c>
      <c r="P26" s="208" t="str">
        <f ca="1">+IF(INDEX('Issue Prioritization'!$S$5:$AH$37,MATCH(Heatmap!$A26,'Issue Prioritization'!$A$5:$A$37,0),MATCH(Heatmap!P$3,'Issue Prioritization'!$S$5:$AH$5,0))=0,"",INDEX('Issue Prioritization'!$S$5:$AH$37,MATCH(Heatmap!$A26,'Issue Prioritization'!$A$5:$A$37,0),MATCH(Heatmap!P$3,'Issue Prioritization'!$S$5:$AH$5,0)))</f>
        <v/>
      </c>
      <c r="Q26" s="9"/>
      <c r="R26" s="208" t="str">
        <f ca="1">+IF(INDEX('Issue Prioritization'!$S$5:$AH$37,MATCH(Heatmap!$A26,'Issue Prioritization'!$A$5:$A$37,0),MATCH(Heatmap!R$3,'Issue Prioritization'!$S$5:$AH$5,0))=0,"",INDEX('Issue Prioritization'!$S$5:$AH$37,MATCH(Heatmap!$A26,'Issue Prioritization'!$A$5:$A$37,0),MATCH(Heatmap!R$3,'Issue Prioritization'!$S$5:$AH$5,0)))</f>
        <v/>
      </c>
      <c r="T26" s="13" t="str">
        <f ca="1">+IFERROR(INDEX('Ranked Table'!G:G,MATCH(Heatmap!$A26,'Ranked Table'!$A:$A,0)),"")</f>
        <v/>
      </c>
      <c r="U26" s="13" t="str">
        <f ca="1">+IFERROR(INDEX('Ranked Table'!H:H,MATCH(Heatmap!$A26,'Ranked Table'!$A:$A,0)),"")</f>
        <v/>
      </c>
      <c r="V26" s="13" t="str">
        <f ca="1">+IFERROR(INDEX('Ranked Table'!I:I,MATCH(Heatmap!$A26,'Ranked Table'!$A:$A,0)),"")</f>
        <v/>
      </c>
      <c r="W26" s="13" t="str">
        <f ca="1">+IFERROR(INDEX('Ranked Table'!J:J,MATCH(Heatmap!$A26,'Ranked Table'!$A:$A,0)),"")</f>
        <v/>
      </c>
      <c r="X26" s="13" t="str">
        <f ca="1">+IFERROR(INDEX('Ranked Table'!K:K,MATCH(Heatmap!$A26,'Ranked Table'!$A:$A,0)),"")</f>
        <v/>
      </c>
      <c r="Y26" s="13" t="str">
        <f ca="1">+IFERROR(INDEX('Ranked Table'!L:L,MATCH(Heatmap!$A26,'Ranked Table'!$A:$A,0)),"")</f>
        <v/>
      </c>
    </row>
    <row r="27" spans="1:25" x14ac:dyDescent="0.35">
      <c r="A27" s="60" t="str">
        <f t="shared" ref="A27:A37" si="5">+C27&amp;D27</f>
        <v/>
      </c>
      <c r="B27" s="60">
        <f t="shared" si="4"/>
        <v>20</v>
      </c>
      <c r="C27" s="15" t="str">
        <f>+IFERROR(INDEX('Issue Prioritization'!D:D,MATCH(Heatmap!$B27,'Issue Prioritization'!$AT:$AT,0)),"")</f>
        <v/>
      </c>
      <c r="D27" s="247" t="str">
        <f>+IFERROR(INDEX('Issue Prioritization'!E:E,MATCH(Heatmap!$B27,'Issue Prioritization'!$AT:$AT,0)),"")</f>
        <v/>
      </c>
      <c r="E27" s="248"/>
      <c r="F27" s="245" t="str">
        <f t="shared" ca="1" si="1"/>
        <v/>
      </c>
      <c r="G27" s="245" t="str">
        <f t="shared" ca="1" si="2"/>
        <v/>
      </c>
      <c r="H27" s="245" t="str">
        <f t="shared" ca="1" si="3"/>
        <v/>
      </c>
      <c r="I27" s="14"/>
      <c r="J27" s="208" t="str">
        <f ca="1">+IF(INDEX('Issue Prioritization'!$S$5:$AH$37,MATCH(Heatmap!$A27,'Issue Prioritization'!$A$5:$A$37,0),MATCH(Heatmap!J$3,'Issue Prioritization'!$S$5:$AH$5,0))=0,"",INDEX('Issue Prioritization'!$S$5:$AH$37,MATCH(Heatmap!$A27,'Issue Prioritization'!$A$5:$A$37,0),MATCH(Heatmap!J$3,'Issue Prioritization'!$S$5:$AH$5,0)))</f>
        <v/>
      </c>
      <c r="K27" s="208" t="str">
        <f ca="1">+IF(INDEX('Issue Prioritization'!$S$5:$AH$37,MATCH(Heatmap!$A27,'Issue Prioritization'!$A$5:$A$37,0),MATCH(Heatmap!K$3,'Issue Prioritization'!$S$5:$AH$5,0))=0,"",INDEX('Issue Prioritization'!$S$5:$AH$37,MATCH(Heatmap!$A27,'Issue Prioritization'!$A$5:$A$37,0),MATCH(Heatmap!K$3,'Issue Prioritization'!$S$5:$AH$5,0)))</f>
        <v/>
      </c>
      <c r="L27" s="208" t="str">
        <f ca="1">+IF(INDEX('Issue Prioritization'!$S$5:$AH$37,MATCH(Heatmap!$A27,'Issue Prioritization'!$A$5:$A$37,0),MATCH(Heatmap!L$3,'Issue Prioritization'!$S$5:$AH$5,0))=0,"",INDEX('Issue Prioritization'!$S$5:$AH$37,MATCH(Heatmap!$A27,'Issue Prioritization'!$A$5:$A$37,0),MATCH(Heatmap!L$3,'Issue Prioritization'!$S$5:$AH$5,0)))</f>
        <v/>
      </c>
      <c r="M27" s="208" t="str">
        <f ca="1">+IF(INDEX('Issue Prioritization'!$S$5:$AH$37,MATCH(Heatmap!$A27,'Issue Prioritization'!$A$5:$A$37,0),MATCH(Heatmap!M$3,'Issue Prioritization'!$S$5:$AH$5,0))=0,"",INDEX('Issue Prioritization'!$S$5:$AH$37,MATCH(Heatmap!$A27,'Issue Prioritization'!$A$5:$A$37,0),MATCH(Heatmap!M$3,'Issue Prioritization'!$S$5:$AH$5,0)))</f>
        <v/>
      </c>
      <c r="N27" s="208" t="str">
        <f ca="1">+IF(INDEX('Issue Prioritization'!$S$5:$AH$37,MATCH(Heatmap!$A27,'Issue Prioritization'!$A$5:$A$37,0),MATCH(Heatmap!N$3,'Issue Prioritization'!$S$5:$AH$5,0))=0,"",INDEX('Issue Prioritization'!$S$5:$AH$37,MATCH(Heatmap!$A27,'Issue Prioritization'!$A$5:$A$37,0),MATCH(Heatmap!N$3,'Issue Prioritization'!$S$5:$AH$5,0)))</f>
        <v/>
      </c>
      <c r="O27" s="208" t="str">
        <f ca="1">+IF(INDEX('Issue Prioritization'!$S$5:$AH$37,MATCH(Heatmap!$A27,'Issue Prioritization'!$A$5:$A$37,0),MATCH(Heatmap!O$3,'Issue Prioritization'!$S$5:$AH$5,0))=0,"",INDEX('Issue Prioritization'!$S$5:$AH$37,MATCH(Heatmap!$A27,'Issue Prioritization'!$A$5:$A$37,0),MATCH(Heatmap!O$3,'Issue Prioritization'!$S$5:$AH$5,0)))</f>
        <v/>
      </c>
      <c r="P27" s="208" t="str">
        <f ca="1">+IF(INDEX('Issue Prioritization'!$S$5:$AH$37,MATCH(Heatmap!$A27,'Issue Prioritization'!$A$5:$A$37,0),MATCH(Heatmap!P$3,'Issue Prioritization'!$S$5:$AH$5,0))=0,"",INDEX('Issue Prioritization'!$S$5:$AH$37,MATCH(Heatmap!$A27,'Issue Prioritization'!$A$5:$A$37,0),MATCH(Heatmap!P$3,'Issue Prioritization'!$S$5:$AH$5,0)))</f>
        <v/>
      </c>
      <c r="Q27" s="210"/>
      <c r="R27" s="208" t="str">
        <f ca="1">+IF(INDEX('Issue Prioritization'!$S$5:$AH$37,MATCH(Heatmap!$A27,'Issue Prioritization'!$A$5:$A$37,0),MATCH(Heatmap!R$3,'Issue Prioritization'!$S$5:$AH$5,0))=0,"",INDEX('Issue Prioritization'!$S$5:$AH$37,MATCH(Heatmap!$A27,'Issue Prioritization'!$A$5:$A$37,0),MATCH(Heatmap!R$3,'Issue Prioritization'!$S$5:$AH$5,0)))</f>
        <v/>
      </c>
      <c r="T27" s="13" t="str">
        <f ca="1">+IFERROR(INDEX('Ranked Table'!G:G,MATCH(Heatmap!$A27,'Ranked Table'!$A:$A,0)),"")</f>
        <v/>
      </c>
      <c r="U27" s="13" t="str">
        <f ca="1">+IFERROR(INDEX('Ranked Table'!H:H,MATCH(Heatmap!$A27,'Ranked Table'!$A:$A,0)),"")</f>
        <v/>
      </c>
      <c r="V27" s="13" t="str">
        <f ca="1">+IFERROR(INDEX('Ranked Table'!I:I,MATCH(Heatmap!$A27,'Ranked Table'!$A:$A,0)),"")</f>
        <v/>
      </c>
      <c r="W27" s="13" t="str">
        <f ca="1">+IFERROR(INDEX('Ranked Table'!J:J,MATCH(Heatmap!$A27,'Ranked Table'!$A:$A,0)),"")</f>
        <v/>
      </c>
      <c r="X27" s="13" t="str">
        <f ca="1">+IFERROR(INDEX('Ranked Table'!K:K,MATCH(Heatmap!$A27,'Ranked Table'!$A:$A,0)),"")</f>
        <v/>
      </c>
      <c r="Y27" s="13" t="str">
        <f ca="1">+IFERROR(INDEX('Ranked Table'!L:L,MATCH(Heatmap!$A27,'Ranked Table'!$A:$A,0)),"")</f>
        <v/>
      </c>
    </row>
    <row r="28" spans="1:25" x14ac:dyDescent="0.35">
      <c r="A28" s="60" t="str">
        <f t="shared" si="5"/>
        <v/>
      </c>
      <c r="B28" s="60">
        <f t="shared" si="4"/>
        <v>21</v>
      </c>
      <c r="C28" s="15" t="str">
        <f>+IFERROR(INDEX('Issue Prioritization'!D:D,MATCH(Heatmap!$B28,'Issue Prioritization'!$AT:$AT,0)),"")</f>
        <v/>
      </c>
      <c r="D28" s="247" t="str">
        <f>+IFERROR(INDEX('Issue Prioritization'!E:E,MATCH(Heatmap!$B28,'Issue Prioritization'!$AT:$AT,0)),"")</f>
        <v/>
      </c>
      <c r="E28" s="248"/>
      <c r="F28" s="245" t="str">
        <f t="shared" ca="1" si="1"/>
        <v/>
      </c>
      <c r="G28" s="245" t="str">
        <f t="shared" ca="1" si="2"/>
        <v/>
      </c>
      <c r="H28" s="245" t="str">
        <f t="shared" ca="1" si="3"/>
        <v/>
      </c>
      <c r="I28" s="14"/>
      <c r="J28" s="208" t="str">
        <f ca="1">+IF(INDEX('Issue Prioritization'!$S$5:$AH$37,MATCH(Heatmap!$A28,'Issue Prioritization'!$A$5:$A$37,0),MATCH(Heatmap!J$3,'Issue Prioritization'!$S$5:$AH$5,0))=0,"",INDEX('Issue Prioritization'!$S$5:$AH$37,MATCH(Heatmap!$A28,'Issue Prioritization'!$A$5:$A$37,0),MATCH(Heatmap!J$3,'Issue Prioritization'!$S$5:$AH$5,0)))</f>
        <v/>
      </c>
      <c r="K28" s="208" t="str">
        <f ca="1">+IF(INDEX('Issue Prioritization'!$S$5:$AH$37,MATCH(Heatmap!$A28,'Issue Prioritization'!$A$5:$A$37,0),MATCH(Heatmap!K$3,'Issue Prioritization'!$S$5:$AH$5,0))=0,"",INDEX('Issue Prioritization'!$S$5:$AH$37,MATCH(Heatmap!$A28,'Issue Prioritization'!$A$5:$A$37,0),MATCH(Heatmap!K$3,'Issue Prioritization'!$S$5:$AH$5,0)))</f>
        <v/>
      </c>
      <c r="L28" s="208" t="str">
        <f ca="1">+IF(INDEX('Issue Prioritization'!$S$5:$AH$37,MATCH(Heatmap!$A28,'Issue Prioritization'!$A$5:$A$37,0),MATCH(Heatmap!L$3,'Issue Prioritization'!$S$5:$AH$5,0))=0,"",INDEX('Issue Prioritization'!$S$5:$AH$37,MATCH(Heatmap!$A28,'Issue Prioritization'!$A$5:$A$37,0),MATCH(Heatmap!L$3,'Issue Prioritization'!$S$5:$AH$5,0)))</f>
        <v/>
      </c>
      <c r="M28" s="208" t="str">
        <f ca="1">+IF(INDEX('Issue Prioritization'!$S$5:$AH$37,MATCH(Heatmap!$A28,'Issue Prioritization'!$A$5:$A$37,0),MATCH(Heatmap!M$3,'Issue Prioritization'!$S$5:$AH$5,0))=0,"",INDEX('Issue Prioritization'!$S$5:$AH$37,MATCH(Heatmap!$A28,'Issue Prioritization'!$A$5:$A$37,0),MATCH(Heatmap!M$3,'Issue Prioritization'!$S$5:$AH$5,0)))</f>
        <v/>
      </c>
      <c r="N28" s="208" t="str">
        <f ca="1">+IF(INDEX('Issue Prioritization'!$S$5:$AH$37,MATCH(Heatmap!$A28,'Issue Prioritization'!$A$5:$A$37,0),MATCH(Heatmap!N$3,'Issue Prioritization'!$S$5:$AH$5,0))=0,"",INDEX('Issue Prioritization'!$S$5:$AH$37,MATCH(Heatmap!$A28,'Issue Prioritization'!$A$5:$A$37,0),MATCH(Heatmap!N$3,'Issue Prioritization'!$S$5:$AH$5,0)))</f>
        <v/>
      </c>
      <c r="O28" s="208" t="str">
        <f ca="1">+IF(INDEX('Issue Prioritization'!$S$5:$AH$37,MATCH(Heatmap!$A28,'Issue Prioritization'!$A$5:$A$37,0),MATCH(Heatmap!O$3,'Issue Prioritization'!$S$5:$AH$5,0))=0,"",INDEX('Issue Prioritization'!$S$5:$AH$37,MATCH(Heatmap!$A28,'Issue Prioritization'!$A$5:$A$37,0),MATCH(Heatmap!O$3,'Issue Prioritization'!$S$5:$AH$5,0)))</f>
        <v/>
      </c>
      <c r="P28" s="208" t="str">
        <f ca="1">+IF(INDEX('Issue Prioritization'!$S$5:$AH$37,MATCH(Heatmap!$A28,'Issue Prioritization'!$A$5:$A$37,0),MATCH(Heatmap!P$3,'Issue Prioritization'!$S$5:$AH$5,0))=0,"",INDEX('Issue Prioritization'!$S$5:$AH$37,MATCH(Heatmap!$A28,'Issue Prioritization'!$A$5:$A$37,0),MATCH(Heatmap!P$3,'Issue Prioritization'!$S$5:$AH$5,0)))</f>
        <v/>
      </c>
      <c r="Q28" s="210"/>
      <c r="R28" s="208" t="str">
        <f ca="1">+IF(INDEX('Issue Prioritization'!$S$5:$AH$37,MATCH(Heatmap!$A28,'Issue Prioritization'!$A$5:$A$37,0),MATCH(Heatmap!R$3,'Issue Prioritization'!$S$5:$AH$5,0))=0,"",INDEX('Issue Prioritization'!$S$5:$AH$37,MATCH(Heatmap!$A28,'Issue Prioritization'!$A$5:$A$37,0),MATCH(Heatmap!R$3,'Issue Prioritization'!$S$5:$AH$5,0)))</f>
        <v/>
      </c>
      <c r="T28" s="13" t="str">
        <f ca="1">+IFERROR(INDEX('Ranked Table'!G:G,MATCH(Heatmap!$A28,'Ranked Table'!$A:$A,0)),"")</f>
        <v/>
      </c>
      <c r="U28" s="13" t="str">
        <f ca="1">+IFERROR(INDEX('Ranked Table'!H:H,MATCH(Heatmap!$A28,'Ranked Table'!$A:$A,0)),"")</f>
        <v/>
      </c>
      <c r="V28" s="13" t="str">
        <f ca="1">+IFERROR(INDEX('Ranked Table'!I:I,MATCH(Heatmap!$A28,'Ranked Table'!$A:$A,0)),"")</f>
        <v/>
      </c>
      <c r="W28" s="13" t="str">
        <f ca="1">+IFERROR(INDEX('Ranked Table'!J:J,MATCH(Heatmap!$A28,'Ranked Table'!$A:$A,0)),"")</f>
        <v/>
      </c>
      <c r="X28" s="13" t="str">
        <f ca="1">+IFERROR(INDEX('Ranked Table'!K:K,MATCH(Heatmap!$A28,'Ranked Table'!$A:$A,0)),"")</f>
        <v/>
      </c>
      <c r="Y28" s="13" t="str">
        <f ca="1">+IFERROR(INDEX('Ranked Table'!L:L,MATCH(Heatmap!$A28,'Ranked Table'!$A:$A,0)),"")</f>
        <v/>
      </c>
    </row>
    <row r="29" spans="1:25" x14ac:dyDescent="0.35">
      <c r="A29" s="60" t="str">
        <f t="shared" si="5"/>
        <v/>
      </c>
      <c r="B29" s="60">
        <f t="shared" si="4"/>
        <v>22</v>
      </c>
      <c r="C29" s="15" t="str">
        <f>+IFERROR(INDEX('Issue Prioritization'!D:D,MATCH(Heatmap!$B29,'Issue Prioritization'!$AT:$AT,0)),"")</f>
        <v/>
      </c>
      <c r="D29" s="247" t="str">
        <f>+IFERROR(INDEX('Issue Prioritization'!E:E,MATCH(Heatmap!$B29,'Issue Prioritization'!$AT:$AT,0)),"")</f>
        <v/>
      </c>
      <c r="E29" s="248"/>
      <c r="F29" s="245" t="str">
        <f t="shared" ca="1" si="1"/>
        <v/>
      </c>
      <c r="G29" s="245" t="str">
        <f t="shared" ca="1" si="2"/>
        <v/>
      </c>
      <c r="H29" s="245" t="str">
        <f t="shared" ca="1" si="3"/>
        <v/>
      </c>
      <c r="I29" s="14"/>
      <c r="J29" s="208" t="str">
        <f ca="1">+IF(INDEX('Issue Prioritization'!$S$5:$AH$37,MATCH(Heatmap!$A29,'Issue Prioritization'!$A$5:$A$37,0),MATCH(Heatmap!J$3,'Issue Prioritization'!$S$5:$AH$5,0))=0,"",INDEX('Issue Prioritization'!$S$5:$AH$37,MATCH(Heatmap!$A29,'Issue Prioritization'!$A$5:$A$37,0),MATCH(Heatmap!J$3,'Issue Prioritization'!$S$5:$AH$5,0)))</f>
        <v/>
      </c>
      <c r="K29" s="208" t="str">
        <f ca="1">+IF(INDEX('Issue Prioritization'!$S$5:$AH$37,MATCH(Heatmap!$A29,'Issue Prioritization'!$A$5:$A$37,0),MATCH(Heatmap!K$3,'Issue Prioritization'!$S$5:$AH$5,0))=0,"",INDEX('Issue Prioritization'!$S$5:$AH$37,MATCH(Heatmap!$A29,'Issue Prioritization'!$A$5:$A$37,0),MATCH(Heatmap!K$3,'Issue Prioritization'!$S$5:$AH$5,0)))</f>
        <v/>
      </c>
      <c r="L29" s="208" t="str">
        <f ca="1">+IF(INDEX('Issue Prioritization'!$S$5:$AH$37,MATCH(Heatmap!$A29,'Issue Prioritization'!$A$5:$A$37,0),MATCH(Heatmap!L$3,'Issue Prioritization'!$S$5:$AH$5,0))=0,"",INDEX('Issue Prioritization'!$S$5:$AH$37,MATCH(Heatmap!$A29,'Issue Prioritization'!$A$5:$A$37,0),MATCH(Heatmap!L$3,'Issue Prioritization'!$S$5:$AH$5,0)))</f>
        <v/>
      </c>
      <c r="M29" s="208" t="str">
        <f ca="1">+IF(INDEX('Issue Prioritization'!$S$5:$AH$37,MATCH(Heatmap!$A29,'Issue Prioritization'!$A$5:$A$37,0),MATCH(Heatmap!M$3,'Issue Prioritization'!$S$5:$AH$5,0))=0,"",INDEX('Issue Prioritization'!$S$5:$AH$37,MATCH(Heatmap!$A29,'Issue Prioritization'!$A$5:$A$37,0),MATCH(Heatmap!M$3,'Issue Prioritization'!$S$5:$AH$5,0)))</f>
        <v/>
      </c>
      <c r="N29" s="208" t="str">
        <f ca="1">+IF(INDEX('Issue Prioritization'!$S$5:$AH$37,MATCH(Heatmap!$A29,'Issue Prioritization'!$A$5:$A$37,0),MATCH(Heatmap!N$3,'Issue Prioritization'!$S$5:$AH$5,0))=0,"",INDEX('Issue Prioritization'!$S$5:$AH$37,MATCH(Heatmap!$A29,'Issue Prioritization'!$A$5:$A$37,0),MATCH(Heatmap!N$3,'Issue Prioritization'!$S$5:$AH$5,0)))</f>
        <v/>
      </c>
      <c r="O29" s="208" t="str">
        <f ca="1">+IF(INDEX('Issue Prioritization'!$S$5:$AH$37,MATCH(Heatmap!$A29,'Issue Prioritization'!$A$5:$A$37,0),MATCH(Heatmap!O$3,'Issue Prioritization'!$S$5:$AH$5,0))=0,"",INDEX('Issue Prioritization'!$S$5:$AH$37,MATCH(Heatmap!$A29,'Issue Prioritization'!$A$5:$A$37,0),MATCH(Heatmap!O$3,'Issue Prioritization'!$S$5:$AH$5,0)))</f>
        <v/>
      </c>
      <c r="P29" s="208" t="str">
        <f ca="1">+IF(INDEX('Issue Prioritization'!$S$5:$AH$37,MATCH(Heatmap!$A29,'Issue Prioritization'!$A$5:$A$37,0),MATCH(Heatmap!P$3,'Issue Prioritization'!$S$5:$AH$5,0))=0,"",INDEX('Issue Prioritization'!$S$5:$AH$37,MATCH(Heatmap!$A29,'Issue Prioritization'!$A$5:$A$37,0),MATCH(Heatmap!P$3,'Issue Prioritization'!$S$5:$AH$5,0)))</f>
        <v/>
      </c>
      <c r="Q29" s="210"/>
      <c r="R29" s="208" t="str">
        <f ca="1">+IF(INDEX('Issue Prioritization'!$S$5:$AH$37,MATCH(Heatmap!$A29,'Issue Prioritization'!$A$5:$A$37,0),MATCH(Heatmap!R$3,'Issue Prioritization'!$S$5:$AH$5,0))=0,"",INDEX('Issue Prioritization'!$S$5:$AH$37,MATCH(Heatmap!$A29,'Issue Prioritization'!$A$5:$A$37,0),MATCH(Heatmap!R$3,'Issue Prioritization'!$S$5:$AH$5,0)))</f>
        <v/>
      </c>
      <c r="T29" s="13" t="str">
        <f ca="1">+IFERROR(INDEX('Ranked Table'!G:G,MATCH(Heatmap!$A29,'Ranked Table'!$A:$A,0)),"")</f>
        <v/>
      </c>
      <c r="U29" s="13" t="str">
        <f ca="1">+IFERROR(INDEX('Ranked Table'!H:H,MATCH(Heatmap!$A29,'Ranked Table'!$A:$A,0)),"")</f>
        <v/>
      </c>
      <c r="V29" s="13" t="str">
        <f ca="1">+IFERROR(INDEX('Ranked Table'!I:I,MATCH(Heatmap!$A29,'Ranked Table'!$A:$A,0)),"")</f>
        <v/>
      </c>
      <c r="W29" s="13" t="str">
        <f ca="1">+IFERROR(INDEX('Ranked Table'!J:J,MATCH(Heatmap!$A29,'Ranked Table'!$A:$A,0)),"")</f>
        <v/>
      </c>
      <c r="X29" s="13" t="str">
        <f ca="1">+IFERROR(INDEX('Ranked Table'!K:K,MATCH(Heatmap!$A29,'Ranked Table'!$A:$A,0)),"")</f>
        <v/>
      </c>
      <c r="Y29" s="13" t="str">
        <f ca="1">+IFERROR(INDEX('Ranked Table'!L:L,MATCH(Heatmap!$A29,'Ranked Table'!$A:$A,0)),"")</f>
        <v/>
      </c>
    </row>
    <row r="30" spans="1:25" x14ac:dyDescent="0.35">
      <c r="A30" s="60" t="str">
        <f t="shared" si="5"/>
        <v/>
      </c>
      <c r="B30" s="60">
        <f t="shared" si="4"/>
        <v>23</v>
      </c>
      <c r="C30" s="15" t="str">
        <f>+IFERROR(INDEX('Issue Prioritization'!D:D,MATCH(Heatmap!$B30,'Issue Prioritization'!$AT:$AT,0)),"")</f>
        <v/>
      </c>
      <c r="D30" s="247" t="str">
        <f>+IFERROR(INDEX('Issue Prioritization'!E:E,MATCH(Heatmap!$B30,'Issue Prioritization'!$AT:$AT,0)),"")</f>
        <v/>
      </c>
      <c r="E30" s="248"/>
      <c r="F30" s="245" t="str">
        <f t="shared" ca="1" si="1"/>
        <v/>
      </c>
      <c r="G30" s="245" t="str">
        <f t="shared" ca="1" si="2"/>
        <v/>
      </c>
      <c r="H30" s="245" t="str">
        <f t="shared" ca="1" si="3"/>
        <v/>
      </c>
      <c r="I30" s="14"/>
      <c r="J30" s="208" t="str">
        <f ca="1">+IF(INDEX('Issue Prioritization'!$S$5:$AH$37,MATCH(Heatmap!$A30,'Issue Prioritization'!$A$5:$A$37,0),MATCH(Heatmap!J$3,'Issue Prioritization'!$S$5:$AH$5,0))=0,"",INDEX('Issue Prioritization'!$S$5:$AH$37,MATCH(Heatmap!$A30,'Issue Prioritization'!$A$5:$A$37,0),MATCH(Heatmap!J$3,'Issue Prioritization'!$S$5:$AH$5,0)))</f>
        <v/>
      </c>
      <c r="K30" s="208" t="str">
        <f ca="1">+IF(INDEX('Issue Prioritization'!$S$5:$AH$37,MATCH(Heatmap!$A30,'Issue Prioritization'!$A$5:$A$37,0),MATCH(Heatmap!K$3,'Issue Prioritization'!$S$5:$AH$5,0))=0,"",INDEX('Issue Prioritization'!$S$5:$AH$37,MATCH(Heatmap!$A30,'Issue Prioritization'!$A$5:$A$37,0),MATCH(Heatmap!K$3,'Issue Prioritization'!$S$5:$AH$5,0)))</f>
        <v/>
      </c>
      <c r="L30" s="208" t="str">
        <f ca="1">+IF(INDEX('Issue Prioritization'!$S$5:$AH$37,MATCH(Heatmap!$A30,'Issue Prioritization'!$A$5:$A$37,0),MATCH(Heatmap!L$3,'Issue Prioritization'!$S$5:$AH$5,0))=0,"",INDEX('Issue Prioritization'!$S$5:$AH$37,MATCH(Heatmap!$A30,'Issue Prioritization'!$A$5:$A$37,0),MATCH(Heatmap!L$3,'Issue Prioritization'!$S$5:$AH$5,0)))</f>
        <v/>
      </c>
      <c r="M30" s="208" t="str">
        <f ca="1">+IF(INDEX('Issue Prioritization'!$S$5:$AH$37,MATCH(Heatmap!$A30,'Issue Prioritization'!$A$5:$A$37,0),MATCH(Heatmap!M$3,'Issue Prioritization'!$S$5:$AH$5,0))=0,"",INDEX('Issue Prioritization'!$S$5:$AH$37,MATCH(Heatmap!$A30,'Issue Prioritization'!$A$5:$A$37,0),MATCH(Heatmap!M$3,'Issue Prioritization'!$S$5:$AH$5,0)))</f>
        <v/>
      </c>
      <c r="N30" s="208" t="str">
        <f ca="1">+IF(INDEX('Issue Prioritization'!$S$5:$AH$37,MATCH(Heatmap!$A30,'Issue Prioritization'!$A$5:$A$37,0),MATCH(Heatmap!N$3,'Issue Prioritization'!$S$5:$AH$5,0))=0,"",INDEX('Issue Prioritization'!$S$5:$AH$37,MATCH(Heatmap!$A30,'Issue Prioritization'!$A$5:$A$37,0),MATCH(Heatmap!N$3,'Issue Prioritization'!$S$5:$AH$5,0)))</f>
        <v/>
      </c>
      <c r="O30" s="208" t="str">
        <f ca="1">+IF(INDEX('Issue Prioritization'!$S$5:$AH$37,MATCH(Heatmap!$A30,'Issue Prioritization'!$A$5:$A$37,0),MATCH(Heatmap!O$3,'Issue Prioritization'!$S$5:$AH$5,0))=0,"",INDEX('Issue Prioritization'!$S$5:$AH$37,MATCH(Heatmap!$A30,'Issue Prioritization'!$A$5:$A$37,0),MATCH(Heatmap!O$3,'Issue Prioritization'!$S$5:$AH$5,0)))</f>
        <v/>
      </c>
      <c r="P30" s="208" t="str">
        <f ca="1">+IF(INDEX('Issue Prioritization'!$S$5:$AH$37,MATCH(Heatmap!$A30,'Issue Prioritization'!$A$5:$A$37,0),MATCH(Heatmap!P$3,'Issue Prioritization'!$S$5:$AH$5,0))=0,"",INDEX('Issue Prioritization'!$S$5:$AH$37,MATCH(Heatmap!$A30,'Issue Prioritization'!$A$5:$A$37,0),MATCH(Heatmap!P$3,'Issue Prioritization'!$S$5:$AH$5,0)))</f>
        <v/>
      </c>
      <c r="Q30" s="210"/>
      <c r="R30" s="208" t="str">
        <f ca="1">+IF(INDEX('Issue Prioritization'!$S$5:$AH$37,MATCH(Heatmap!$A30,'Issue Prioritization'!$A$5:$A$37,0),MATCH(Heatmap!R$3,'Issue Prioritization'!$S$5:$AH$5,0))=0,"",INDEX('Issue Prioritization'!$S$5:$AH$37,MATCH(Heatmap!$A30,'Issue Prioritization'!$A$5:$A$37,0),MATCH(Heatmap!R$3,'Issue Prioritization'!$S$5:$AH$5,0)))</f>
        <v/>
      </c>
      <c r="T30" s="13" t="str">
        <f ca="1">+IFERROR(INDEX('Ranked Table'!G:G,MATCH(Heatmap!$A30,'Ranked Table'!$A:$A,0)),"")</f>
        <v/>
      </c>
      <c r="U30" s="13" t="str">
        <f ca="1">+IFERROR(INDEX('Ranked Table'!H:H,MATCH(Heatmap!$A30,'Ranked Table'!$A:$A,0)),"")</f>
        <v/>
      </c>
      <c r="V30" s="13" t="str">
        <f ca="1">+IFERROR(INDEX('Ranked Table'!I:I,MATCH(Heatmap!$A30,'Ranked Table'!$A:$A,0)),"")</f>
        <v/>
      </c>
      <c r="W30" s="13" t="str">
        <f ca="1">+IFERROR(INDEX('Ranked Table'!J:J,MATCH(Heatmap!$A30,'Ranked Table'!$A:$A,0)),"")</f>
        <v/>
      </c>
      <c r="X30" s="13" t="str">
        <f ca="1">+IFERROR(INDEX('Ranked Table'!K:K,MATCH(Heatmap!$A30,'Ranked Table'!$A:$A,0)),"")</f>
        <v/>
      </c>
      <c r="Y30" s="13" t="str">
        <f ca="1">+IFERROR(INDEX('Ranked Table'!L:L,MATCH(Heatmap!$A30,'Ranked Table'!$A:$A,0)),"")</f>
        <v/>
      </c>
    </row>
    <row r="31" spans="1:25" x14ac:dyDescent="0.35">
      <c r="A31" s="60" t="str">
        <f t="shared" si="5"/>
        <v/>
      </c>
      <c r="B31" s="60">
        <f t="shared" si="4"/>
        <v>24</v>
      </c>
      <c r="C31" s="15" t="str">
        <f>+IFERROR(INDEX('Issue Prioritization'!D:D,MATCH(Heatmap!$B31,'Issue Prioritization'!$AT:$AT,0)),"")</f>
        <v/>
      </c>
      <c r="D31" s="247" t="str">
        <f>+IFERROR(INDEX('Issue Prioritization'!E:E,MATCH(Heatmap!$B31,'Issue Prioritization'!$AT:$AT,0)),"")</f>
        <v/>
      </c>
      <c r="E31" s="248"/>
      <c r="F31" s="245" t="str">
        <f t="shared" ca="1" si="1"/>
        <v/>
      </c>
      <c r="G31" s="245" t="str">
        <f t="shared" ca="1" si="2"/>
        <v/>
      </c>
      <c r="H31" s="245" t="str">
        <f t="shared" ca="1" si="3"/>
        <v/>
      </c>
      <c r="I31" s="14"/>
      <c r="J31" s="208" t="str">
        <f ca="1">+IF(INDEX('Issue Prioritization'!$S$5:$AH$37,MATCH(Heatmap!$A31,'Issue Prioritization'!$A$5:$A$37,0),MATCH(Heatmap!J$3,'Issue Prioritization'!$S$5:$AH$5,0))=0,"",INDEX('Issue Prioritization'!$S$5:$AH$37,MATCH(Heatmap!$A31,'Issue Prioritization'!$A$5:$A$37,0),MATCH(Heatmap!J$3,'Issue Prioritization'!$S$5:$AH$5,0)))</f>
        <v/>
      </c>
      <c r="K31" s="208" t="str">
        <f ca="1">+IF(INDEX('Issue Prioritization'!$S$5:$AH$37,MATCH(Heatmap!$A31,'Issue Prioritization'!$A$5:$A$37,0),MATCH(Heatmap!K$3,'Issue Prioritization'!$S$5:$AH$5,0))=0,"",INDEX('Issue Prioritization'!$S$5:$AH$37,MATCH(Heatmap!$A31,'Issue Prioritization'!$A$5:$A$37,0),MATCH(Heatmap!K$3,'Issue Prioritization'!$S$5:$AH$5,0)))</f>
        <v/>
      </c>
      <c r="L31" s="208" t="str">
        <f ca="1">+IF(INDEX('Issue Prioritization'!$S$5:$AH$37,MATCH(Heatmap!$A31,'Issue Prioritization'!$A$5:$A$37,0),MATCH(Heatmap!L$3,'Issue Prioritization'!$S$5:$AH$5,0))=0,"",INDEX('Issue Prioritization'!$S$5:$AH$37,MATCH(Heatmap!$A31,'Issue Prioritization'!$A$5:$A$37,0),MATCH(Heatmap!L$3,'Issue Prioritization'!$S$5:$AH$5,0)))</f>
        <v/>
      </c>
      <c r="M31" s="208" t="str">
        <f ca="1">+IF(INDEX('Issue Prioritization'!$S$5:$AH$37,MATCH(Heatmap!$A31,'Issue Prioritization'!$A$5:$A$37,0),MATCH(Heatmap!M$3,'Issue Prioritization'!$S$5:$AH$5,0))=0,"",INDEX('Issue Prioritization'!$S$5:$AH$37,MATCH(Heatmap!$A31,'Issue Prioritization'!$A$5:$A$37,0),MATCH(Heatmap!M$3,'Issue Prioritization'!$S$5:$AH$5,0)))</f>
        <v/>
      </c>
      <c r="N31" s="208" t="str">
        <f ca="1">+IF(INDEX('Issue Prioritization'!$S$5:$AH$37,MATCH(Heatmap!$A31,'Issue Prioritization'!$A$5:$A$37,0),MATCH(Heatmap!N$3,'Issue Prioritization'!$S$5:$AH$5,0))=0,"",INDEX('Issue Prioritization'!$S$5:$AH$37,MATCH(Heatmap!$A31,'Issue Prioritization'!$A$5:$A$37,0),MATCH(Heatmap!N$3,'Issue Prioritization'!$S$5:$AH$5,0)))</f>
        <v/>
      </c>
      <c r="O31" s="208" t="str">
        <f ca="1">+IF(INDEX('Issue Prioritization'!$S$5:$AH$37,MATCH(Heatmap!$A31,'Issue Prioritization'!$A$5:$A$37,0),MATCH(Heatmap!O$3,'Issue Prioritization'!$S$5:$AH$5,0))=0,"",INDEX('Issue Prioritization'!$S$5:$AH$37,MATCH(Heatmap!$A31,'Issue Prioritization'!$A$5:$A$37,0),MATCH(Heatmap!O$3,'Issue Prioritization'!$S$5:$AH$5,0)))</f>
        <v/>
      </c>
      <c r="P31" s="208" t="str">
        <f ca="1">+IF(INDEX('Issue Prioritization'!$S$5:$AH$37,MATCH(Heatmap!$A31,'Issue Prioritization'!$A$5:$A$37,0),MATCH(Heatmap!P$3,'Issue Prioritization'!$S$5:$AH$5,0))=0,"",INDEX('Issue Prioritization'!$S$5:$AH$37,MATCH(Heatmap!$A31,'Issue Prioritization'!$A$5:$A$37,0),MATCH(Heatmap!P$3,'Issue Prioritization'!$S$5:$AH$5,0)))</f>
        <v/>
      </c>
      <c r="Q31" s="210"/>
      <c r="R31" s="208" t="str">
        <f ca="1">+IF(INDEX('Issue Prioritization'!$S$5:$AH$37,MATCH(Heatmap!$A31,'Issue Prioritization'!$A$5:$A$37,0),MATCH(Heatmap!R$3,'Issue Prioritization'!$S$5:$AH$5,0))=0,"",INDEX('Issue Prioritization'!$S$5:$AH$37,MATCH(Heatmap!$A31,'Issue Prioritization'!$A$5:$A$37,0),MATCH(Heatmap!R$3,'Issue Prioritization'!$S$5:$AH$5,0)))</f>
        <v/>
      </c>
      <c r="T31" s="13" t="str">
        <f ca="1">+IFERROR(INDEX('Ranked Table'!G:G,MATCH(Heatmap!$A31,'Ranked Table'!$A:$A,0)),"")</f>
        <v/>
      </c>
      <c r="U31" s="13" t="str">
        <f ca="1">+IFERROR(INDEX('Ranked Table'!H:H,MATCH(Heatmap!$A31,'Ranked Table'!$A:$A,0)),"")</f>
        <v/>
      </c>
      <c r="V31" s="13" t="str">
        <f ca="1">+IFERROR(INDEX('Ranked Table'!I:I,MATCH(Heatmap!$A31,'Ranked Table'!$A:$A,0)),"")</f>
        <v/>
      </c>
      <c r="W31" s="13" t="str">
        <f ca="1">+IFERROR(INDEX('Ranked Table'!J:J,MATCH(Heatmap!$A31,'Ranked Table'!$A:$A,0)),"")</f>
        <v/>
      </c>
      <c r="X31" s="13" t="str">
        <f ca="1">+IFERROR(INDEX('Ranked Table'!K:K,MATCH(Heatmap!$A31,'Ranked Table'!$A:$A,0)),"")</f>
        <v/>
      </c>
      <c r="Y31" s="13" t="str">
        <f ca="1">+IFERROR(INDEX('Ranked Table'!L:L,MATCH(Heatmap!$A31,'Ranked Table'!$A:$A,0)),"")</f>
        <v/>
      </c>
    </row>
    <row r="32" spans="1:25" x14ac:dyDescent="0.35">
      <c r="A32" s="60" t="str">
        <f t="shared" si="5"/>
        <v/>
      </c>
      <c r="B32" s="60">
        <f t="shared" si="4"/>
        <v>25</v>
      </c>
      <c r="C32" s="15" t="str">
        <f>+IFERROR(INDEX('Issue Prioritization'!D:D,MATCH(Heatmap!$B32,'Issue Prioritization'!$AT:$AT,0)),"")</f>
        <v/>
      </c>
      <c r="D32" s="247" t="str">
        <f>+IFERROR(INDEX('Issue Prioritization'!E:E,MATCH(Heatmap!$B32,'Issue Prioritization'!$AT:$AT,0)),"")</f>
        <v/>
      </c>
      <c r="E32" s="248"/>
      <c r="F32" s="245" t="str">
        <f t="shared" ca="1" si="1"/>
        <v/>
      </c>
      <c r="G32" s="245" t="str">
        <f t="shared" ca="1" si="2"/>
        <v/>
      </c>
      <c r="H32" s="245" t="str">
        <f t="shared" ca="1" si="3"/>
        <v/>
      </c>
      <c r="I32" s="14"/>
      <c r="J32" s="208" t="str">
        <f ca="1">+IF(INDEX('Issue Prioritization'!$S$5:$AH$37,MATCH(Heatmap!$A32,'Issue Prioritization'!$A$5:$A$37,0),MATCH(Heatmap!J$3,'Issue Prioritization'!$S$5:$AH$5,0))=0,"",INDEX('Issue Prioritization'!$S$5:$AH$37,MATCH(Heatmap!$A32,'Issue Prioritization'!$A$5:$A$37,0),MATCH(Heatmap!J$3,'Issue Prioritization'!$S$5:$AH$5,0)))</f>
        <v/>
      </c>
      <c r="K32" s="208" t="str">
        <f ca="1">+IF(INDEX('Issue Prioritization'!$S$5:$AH$37,MATCH(Heatmap!$A32,'Issue Prioritization'!$A$5:$A$37,0),MATCH(Heatmap!K$3,'Issue Prioritization'!$S$5:$AH$5,0))=0,"",INDEX('Issue Prioritization'!$S$5:$AH$37,MATCH(Heatmap!$A32,'Issue Prioritization'!$A$5:$A$37,0),MATCH(Heatmap!K$3,'Issue Prioritization'!$S$5:$AH$5,0)))</f>
        <v/>
      </c>
      <c r="L32" s="208" t="str">
        <f ca="1">+IF(INDEX('Issue Prioritization'!$S$5:$AH$37,MATCH(Heatmap!$A32,'Issue Prioritization'!$A$5:$A$37,0),MATCH(Heatmap!L$3,'Issue Prioritization'!$S$5:$AH$5,0))=0,"",INDEX('Issue Prioritization'!$S$5:$AH$37,MATCH(Heatmap!$A32,'Issue Prioritization'!$A$5:$A$37,0),MATCH(Heatmap!L$3,'Issue Prioritization'!$S$5:$AH$5,0)))</f>
        <v/>
      </c>
      <c r="M32" s="208" t="str">
        <f ca="1">+IF(INDEX('Issue Prioritization'!$S$5:$AH$37,MATCH(Heatmap!$A32,'Issue Prioritization'!$A$5:$A$37,0),MATCH(Heatmap!M$3,'Issue Prioritization'!$S$5:$AH$5,0))=0,"",INDEX('Issue Prioritization'!$S$5:$AH$37,MATCH(Heatmap!$A32,'Issue Prioritization'!$A$5:$A$37,0),MATCH(Heatmap!M$3,'Issue Prioritization'!$S$5:$AH$5,0)))</f>
        <v/>
      </c>
      <c r="N32" s="208" t="str">
        <f ca="1">+IF(INDEX('Issue Prioritization'!$S$5:$AH$37,MATCH(Heatmap!$A32,'Issue Prioritization'!$A$5:$A$37,0),MATCH(Heatmap!N$3,'Issue Prioritization'!$S$5:$AH$5,0))=0,"",INDEX('Issue Prioritization'!$S$5:$AH$37,MATCH(Heatmap!$A32,'Issue Prioritization'!$A$5:$A$37,0),MATCH(Heatmap!N$3,'Issue Prioritization'!$S$5:$AH$5,0)))</f>
        <v/>
      </c>
      <c r="O32" s="208" t="str">
        <f ca="1">+IF(INDEX('Issue Prioritization'!$S$5:$AH$37,MATCH(Heatmap!$A32,'Issue Prioritization'!$A$5:$A$37,0),MATCH(Heatmap!O$3,'Issue Prioritization'!$S$5:$AH$5,0))=0,"",INDEX('Issue Prioritization'!$S$5:$AH$37,MATCH(Heatmap!$A32,'Issue Prioritization'!$A$5:$A$37,0),MATCH(Heatmap!O$3,'Issue Prioritization'!$S$5:$AH$5,0)))</f>
        <v/>
      </c>
      <c r="P32" s="208" t="str">
        <f ca="1">+IF(INDEX('Issue Prioritization'!$S$5:$AH$37,MATCH(Heatmap!$A32,'Issue Prioritization'!$A$5:$A$37,0),MATCH(Heatmap!P$3,'Issue Prioritization'!$S$5:$AH$5,0))=0,"",INDEX('Issue Prioritization'!$S$5:$AH$37,MATCH(Heatmap!$A32,'Issue Prioritization'!$A$5:$A$37,0),MATCH(Heatmap!P$3,'Issue Prioritization'!$S$5:$AH$5,0)))</f>
        <v/>
      </c>
      <c r="Q32" s="210"/>
      <c r="R32" s="208" t="str">
        <f ca="1">+IF(INDEX('Issue Prioritization'!$S$5:$AH$37,MATCH(Heatmap!$A32,'Issue Prioritization'!$A$5:$A$37,0),MATCH(Heatmap!R$3,'Issue Prioritization'!$S$5:$AH$5,0))=0,"",INDEX('Issue Prioritization'!$S$5:$AH$37,MATCH(Heatmap!$A32,'Issue Prioritization'!$A$5:$A$37,0),MATCH(Heatmap!R$3,'Issue Prioritization'!$S$5:$AH$5,0)))</f>
        <v/>
      </c>
      <c r="T32" s="13" t="str">
        <f ca="1">+IFERROR(INDEX('Ranked Table'!G:G,MATCH(Heatmap!$A32,'Ranked Table'!$A:$A,0)),"")</f>
        <v/>
      </c>
      <c r="U32" s="13" t="str">
        <f ca="1">+IFERROR(INDEX('Ranked Table'!H:H,MATCH(Heatmap!$A32,'Ranked Table'!$A:$A,0)),"")</f>
        <v/>
      </c>
      <c r="V32" s="13" t="str">
        <f ca="1">+IFERROR(INDEX('Ranked Table'!I:I,MATCH(Heatmap!$A32,'Ranked Table'!$A:$A,0)),"")</f>
        <v/>
      </c>
      <c r="W32" s="13" t="str">
        <f ca="1">+IFERROR(INDEX('Ranked Table'!J:J,MATCH(Heatmap!$A32,'Ranked Table'!$A:$A,0)),"")</f>
        <v/>
      </c>
      <c r="X32" s="13" t="str">
        <f ca="1">+IFERROR(INDEX('Ranked Table'!K:K,MATCH(Heatmap!$A32,'Ranked Table'!$A:$A,0)),"")</f>
        <v/>
      </c>
      <c r="Y32" s="13" t="str">
        <f ca="1">+IFERROR(INDEX('Ranked Table'!L:L,MATCH(Heatmap!$A32,'Ranked Table'!$A:$A,0)),"")</f>
        <v/>
      </c>
    </row>
    <row r="33" spans="1:25" x14ac:dyDescent="0.35">
      <c r="A33" s="60" t="str">
        <f t="shared" si="5"/>
        <v/>
      </c>
      <c r="B33" s="60">
        <f t="shared" ref="B33:B37" si="6">+B32+1</f>
        <v>26</v>
      </c>
      <c r="C33" s="15" t="str">
        <f>+IFERROR(INDEX('Issue Prioritization'!D:D,MATCH(Heatmap!$B33,'Issue Prioritization'!$AT:$AT,0)),"")</f>
        <v/>
      </c>
      <c r="D33" s="247" t="str">
        <f>+IFERROR(INDEX('Issue Prioritization'!E:E,MATCH(Heatmap!$B33,'Issue Prioritization'!$AT:$AT,0)),"")</f>
        <v/>
      </c>
      <c r="E33" s="248"/>
      <c r="F33" s="245" t="str">
        <f t="shared" ca="1" si="1"/>
        <v/>
      </c>
      <c r="G33" s="245" t="str">
        <f t="shared" ca="1" si="2"/>
        <v/>
      </c>
      <c r="H33" s="245" t="str">
        <f t="shared" ca="1" si="3"/>
        <v/>
      </c>
      <c r="I33" s="14"/>
      <c r="J33" s="208" t="str">
        <f ca="1">+IF(INDEX('Issue Prioritization'!$S$5:$AH$37,MATCH(Heatmap!$A33,'Issue Prioritization'!$A$5:$A$37,0),MATCH(Heatmap!J$3,'Issue Prioritization'!$S$5:$AH$5,0))=0,"",INDEX('Issue Prioritization'!$S$5:$AH$37,MATCH(Heatmap!$A33,'Issue Prioritization'!$A$5:$A$37,0),MATCH(Heatmap!J$3,'Issue Prioritization'!$S$5:$AH$5,0)))</f>
        <v/>
      </c>
      <c r="K33" s="208" t="str">
        <f ca="1">+IF(INDEX('Issue Prioritization'!$S$5:$AH$37,MATCH(Heatmap!$A33,'Issue Prioritization'!$A$5:$A$37,0),MATCH(Heatmap!K$3,'Issue Prioritization'!$S$5:$AH$5,0))=0,"",INDEX('Issue Prioritization'!$S$5:$AH$37,MATCH(Heatmap!$A33,'Issue Prioritization'!$A$5:$A$37,0),MATCH(Heatmap!K$3,'Issue Prioritization'!$S$5:$AH$5,0)))</f>
        <v/>
      </c>
      <c r="L33" s="208" t="str">
        <f ca="1">+IF(INDEX('Issue Prioritization'!$S$5:$AH$37,MATCH(Heatmap!$A33,'Issue Prioritization'!$A$5:$A$37,0),MATCH(Heatmap!L$3,'Issue Prioritization'!$S$5:$AH$5,0))=0,"",INDEX('Issue Prioritization'!$S$5:$AH$37,MATCH(Heatmap!$A33,'Issue Prioritization'!$A$5:$A$37,0),MATCH(Heatmap!L$3,'Issue Prioritization'!$S$5:$AH$5,0)))</f>
        <v/>
      </c>
      <c r="M33" s="208" t="str">
        <f ca="1">+IF(INDEX('Issue Prioritization'!$S$5:$AH$37,MATCH(Heatmap!$A33,'Issue Prioritization'!$A$5:$A$37,0),MATCH(Heatmap!M$3,'Issue Prioritization'!$S$5:$AH$5,0))=0,"",INDEX('Issue Prioritization'!$S$5:$AH$37,MATCH(Heatmap!$A33,'Issue Prioritization'!$A$5:$A$37,0),MATCH(Heatmap!M$3,'Issue Prioritization'!$S$5:$AH$5,0)))</f>
        <v/>
      </c>
      <c r="N33" s="208" t="str">
        <f ca="1">+IF(INDEX('Issue Prioritization'!$S$5:$AH$37,MATCH(Heatmap!$A33,'Issue Prioritization'!$A$5:$A$37,0),MATCH(Heatmap!N$3,'Issue Prioritization'!$S$5:$AH$5,0))=0,"",INDEX('Issue Prioritization'!$S$5:$AH$37,MATCH(Heatmap!$A33,'Issue Prioritization'!$A$5:$A$37,0),MATCH(Heatmap!N$3,'Issue Prioritization'!$S$5:$AH$5,0)))</f>
        <v/>
      </c>
      <c r="O33" s="208" t="str">
        <f ca="1">+IF(INDEX('Issue Prioritization'!$S$5:$AH$37,MATCH(Heatmap!$A33,'Issue Prioritization'!$A$5:$A$37,0),MATCH(Heatmap!O$3,'Issue Prioritization'!$S$5:$AH$5,0))=0,"",INDEX('Issue Prioritization'!$S$5:$AH$37,MATCH(Heatmap!$A33,'Issue Prioritization'!$A$5:$A$37,0),MATCH(Heatmap!O$3,'Issue Prioritization'!$S$5:$AH$5,0)))</f>
        <v/>
      </c>
      <c r="P33" s="208" t="str">
        <f ca="1">+IF(INDEX('Issue Prioritization'!$S$5:$AH$37,MATCH(Heatmap!$A33,'Issue Prioritization'!$A$5:$A$37,0),MATCH(Heatmap!P$3,'Issue Prioritization'!$S$5:$AH$5,0))=0,"",INDEX('Issue Prioritization'!$S$5:$AH$37,MATCH(Heatmap!$A33,'Issue Prioritization'!$A$5:$A$37,0),MATCH(Heatmap!P$3,'Issue Prioritization'!$S$5:$AH$5,0)))</f>
        <v/>
      </c>
      <c r="Q33" s="210"/>
      <c r="R33" s="208" t="str">
        <f ca="1">+IF(INDEX('Issue Prioritization'!$S$5:$AH$37,MATCH(Heatmap!$A33,'Issue Prioritization'!$A$5:$A$37,0),MATCH(Heatmap!R$3,'Issue Prioritization'!$S$5:$AH$5,0))=0,"",INDEX('Issue Prioritization'!$S$5:$AH$37,MATCH(Heatmap!$A33,'Issue Prioritization'!$A$5:$A$37,0),MATCH(Heatmap!R$3,'Issue Prioritization'!$S$5:$AH$5,0)))</f>
        <v/>
      </c>
      <c r="T33" s="13" t="str">
        <f ca="1">+IFERROR(INDEX('Ranked Table'!G:G,MATCH(Heatmap!$A33,'Ranked Table'!$A:$A,0)),"")</f>
        <v/>
      </c>
      <c r="U33" s="13" t="str">
        <f ca="1">+IFERROR(INDEX('Ranked Table'!H:H,MATCH(Heatmap!$A33,'Ranked Table'!$A:$A,0)),"")</f>
        <v/>
      </c>
      <c r="V33" s="13" t="str">
        <f ca="1">+IFERROR(INDEX('Ranked Table'!I:I,MATCH(Heatmap!$A33,'Ranked Table'!$A:$A,0)),"")</f>
        <v/>
      </c>
      <c r="W33" s="13" t="str">
        <f ca="1">+IFERROR(INDEX('Ranked Table'!J:J,MATCH(Heatmap!$A33,'Ranked Table'!$A:$A,0)),"")</f>
        <v/>
      </c>
      <c r="X33" s="13" t="str">
        <f ca="1">+IFERROR(INDEX('Ranked Table'!K:K,MATCH(Heatmap!$A33,'Ranked Table'!$A:$A,0)),"")</f>
        <v/>
      </c>
      <c r="Y33" s="13" t="str">
        <f ca="1">+IFERROR(INDEX('Ranked Table'!L:L,MATCH(Heatmap!$A33,'Ranked Table'!$A:$A,0)),"")</f>
        <v/>
      </c>
    </row>
    <row r="34" spans="1:25" x14ac:dyDescent="0.35">
      <c r="A34" s="60" t="str">
        <f t="shared" si="5"/>
        <v/>
      </c>
      <c r="B34" s="60">
        <f t="shared" si="6"/>
        <v>27</v>
      </c>
      <c r="C34" s="15" t="str">
        <f>+IFERROR(INDEX('Issue Prioritization'!D:D,MATCH(Heatmap!$B34,'Issue Prioritization'!$AT:$AT,0)),"")</f>
        <v/>
      </c>
      <c r="D34" s="247" t="str">
        <f>+IFERROR(INDEX('Issue Prioritization'!E:E,MATCH(Heatmap!$B34,'Issue Prioritization'!$AT:$AT,0)),"")</f>
        <v/>
      </c>
      <c r="E34" s="248"/>
      <c r="F34" s="245" t="str">
        <f t="shared" ca="1" si="1"/>
        <v/>
      </c>
      <c r="G34" s="245" t="str">
        <f t="shared" ca="1" si="2"/>
        <v/>
      </c>
      <c r="H34" s="245" t="str">
        <f t="shared" ca="1" si="3"/>
        <v/>
      </c>
      <c r="I34" s="14"/>
      <c r="J34" s="208" t="str">
        <f ca="1">+IF(INDEX('Issue Prioritization'!$S$5:$AH$37,MATCH(Heatmap!$A34,'Issue Prioritization'!$A$5:$A$37,0),MATCH(Heatmap!J$3,'Issue Prioritization'!$S$5:$AH$5,0))=0,"",INDEX('Issue Prioritization'!$S$5:$AH$37,MATCH(Heatmap!$A34,'Issue Prioritization'!$A$5:$A$37,0),MATCH(Heatmap!J$3,'Issue Prioritization'!$S$5:$AH$5,0)))</f>
        <v/>
      </c>
      <c r="K34" s="208" t="str">
        <f ca="1">+IF(INDEX('Issue Prioritization'!$S$5:$AH$37,MATCH(Heatmap!$A34,'Issue Prioritization'!$A$5:$A$37,0),MATCH(Heatmap!K$3,'Issue Prioritization'!$S$5:$AH$5,0))=0,"",INDEX('Issue Prioritization'!$S$5:$AH$37,MATCH(Heatmap!$A34,'Issue Prioritization'!$A$5:$A$37,0),MATCH(Heatmap!K$3,'Issue Prioritization'!$S$5:$AH$5,0)))</f>
        <v/>
      </c>
      <c r="L34" s="208" t="str">
        <f ca="1">+IF(INDEX('Issue Prioritization'!$S$5:$AH$37,MATCH(Heatmap!$A34,'Issue Prioritization'!$A$5:$A$37,0),MATCH(Heatmap!L$3,'Issue Prioritization'!$S$5:$AH$5,0))=0,"",INDEX('Issue Prioritization'!$S$5:$AH$37,MATCH(Heatmap!$A34,'Issue Prioritization'!$A$5:$A$37,0),MATCH(Heatmap!L$3,'Issue Prioritization'!$S$5:$AH$5,0)))</f>
        <v/>
      </c>
      <c r="M34" s="208" t="str">
        <f ca="1">+IF(INDEX('Issue Prioritization'!$S$5:$AH$37,MATCH(Heatmap!$A34,'Issue Prioritization'!$A$5:$A$37,0),MATCH(Heatmap!M$3,'Issue Prioritization'!$S$5:$AH$5,0))=0,"",INDEX('Issue Prioritization'!$S$5:$AH$37,MATCH(Heatmap!$A34,'Issue Prioritization'!$A$5:$A$37,0),MATCH(Heatmap!M$3,'Issue Prioritization'!$S$5:$AH$5,0)))</f>
        <v/>
      </c>
      <c r="N34" s="208" t="str">
        <f ca="1">+IF(INDEX('Issue Prioritization'!$S$5:$AH$37,MATCH(Heatmap!$A34,'Issue Prioritization'!$A$5:$A$37,0),MATCH(Heatmap!N$3,'Issue Prioritization'!$S$5:$AH$5,0))=0,"",INDEX('Issue Prioritization'!$S$5:$AH$37,MATCH(Heatmap!$A34,'Issue Prioritization'!$A$5:$A$37,0),MATCH(Heatmap!N$3,'Issue Prioritization'!$S$5:$AH$5,0)))</f>
        <v/>
      </c>
      <c r="O34" s="208" t="str">
        <f ca="1">+IF(INDEX('Issue Prioritization'!$S$5:$AH$37,MATCH(Heatmap!$A34,'Issue Prioritization'!$A$5:$A$37,0),MATCH(Heatmap!O$3,'Issue Prioritization'!$S$5:$AH$5,0))=0,"",INDEX('Issue Prioritization'!$S$5:$AH$37,MATCH(Heatmap!$A34,'Issue Prioritization'!$A$5:$A$37,0),MATCH(Heatmap!O$3,'Issue Prioritization'!$S$5:$AH$5,0)))</f>
        <v/>
      </c>
      <c r="P34" s="208" t="str">
        <f ca="1">+IF(INDEX('Issue Prioritization'!$S$5:$AH$37,MATCH(Heatmap!$A34,'Issue Prioritization'!$A$5:$A$37,0),MATCH(Heatmap!P$3,'Issue Prioritization'!$S$5:$AH$5,0))=0,"",INDEX('Issue Prioritization'!$S$5:$AH$37,MATCH(Heatmap!$A34,'Issue Prioritization'!$A$5:$A$37,0),MATCH(Heatmap!P$3,'Issue Prioritization'!$S$5:$AH$5,0)))</f>
        <v/>
      </c>
      <c r="Q34" s="210"/>
      <c r="R34" s="208" t="str">
        <f ca="1">+IF(INDEX('Issue Prioritization'!$S$5:$AH$37,MATCH(Heatmap!$A34,'Issue Prioritization'!$A$5:$A$37,0),MATCH(Heatmap!R$3,'Issue Prioritization'!$S$5:$AH$5,0))=0,"",INDEX('Issue Prioritization'!$S$5:$AH$37,MATCH(Heatmap!$A34,'Issue Prioritization'!$A$5:$A$37,0),MATCH(Heatmap!R$3,'Issue Prioritization'!$S$5:$AH$5,0)))</f>
        <v/>
      </c>
      <c r="T34" s="13" t="str">
        <f ca="1">+IFERROR(INDEX('Ranked Table'!G:G,MATCH(Heatmap!$A34,'Ranked Table'!$A:$A,0)),"")</f>
        <v/>
      </c>
      <c r="U34" s="13" t="str">
        <f ca="1">+IFERROR(INDEX('Ranked Table'!H:H,MATCH(Heatmap!$A34,'Ranked Table'!$A:$A,0)),"")</f>
        <v/>
      </c>
      <c r="V34" s="13" t="str">
        <f ca="1">+IFERROR(INDEX('Ranked Table'!I:I,MATCH(Heatmap!$A34,'Ranked Table'!$A:$A,0)),"")</f>
        <v/>
      </c>
      <c r="W34" s="13" t="str">
        <f ca="1">+IFERROR(INDEX('Ranked Table'!J:J,MATCH(Heatmap!$A34,'Ranked Table'!$A:$A,0)),"")</f>
        <v/>
      </c>
      <c r="X34" s="13" t="str">
        <f ca="1">+IFERROR(INDEX('Ranked Table'!K:K,MATCH(Heatmap!$A34,'Ranked Table'!$A:$A,0)),"")</f>
        <v/>
      </c>
      <c r="Y34" s="13" t="str">
        <f ca="1">+IFERROR(INDEX('Ranked Table'!L:L,MATCH(Heatmap!$A34,'Ranked Table'!$A:$A,0)),"")</f>
        <v/>
      </c>
    </row>
    <row r="35" spans="1:25" x14ac:dyDescent="0.35">
      <c r="A35" s="60" t="str">
        <f t="shared" si="5"/>
        <v/>
      </c>
      <c r="B35" s="60">
        <f t="shared" si="6"/>
        <v>28</v>
      </c>
      <c r="C35" s="15" t="str">
        <f>+IFERROR(INDEX('Issue Prioritization'!D:D,MATCH(Heatmap!$B35,'Issue Prioritization'!$AT:$AT,0)),"")</f>
        <v/>
      </c>
      <c r="D35" s="247" t="str">
        <f>+IFERROR(INDEX('Issue Prioritization'!E:E,MATCH(Heatmap!$B35,'Issue Prioritization'!$AT:$AT,0)),"")</f>
        <v/>
      </c>
      <c r="E35" s="248"/>
      <c r="F35" s="245" t="str">
        <f t="shared" ca="1" si="1"/>
        <v/>
      </c>
      <c r="G35" s="245" t="str">
        <f t="shared" ca="1" si="2"/>
        <v/>
      </c>
      <c r="H35" s="245" t="str">
        <f t="shared" ca="1" si="3"/>
        <v/>
      </c>
      <c r="I35" s="14"/>
      <c r="J35" s="208" t="str">
        <f ca="1">+IF(INDEX('Issue Prioritization'!$S$5:$AH$37,MATCH(Heatmap!$A35,'Issue Prioritization'!$A$5:$A$37,0),MATCH(Heatmap!J$3,'Issue Prioritization'!$S$5:$AH$5,0))=0,"",INDEX('Issue Prioritization'!$S$5:$AH$37,MATCH(Heatmap!$A35,'Issue Prioritization'!$A$5:$A$37,0),MATCH(Heatmap!J$3,'Issue Prioritization'!$S$5:$AH$5,0)))</f>
        <v/>
      </c>
      <c r="K35" s="208" t="str">
        <f ca="1">+IF(INDEX('Issue Prioritization'!$S$5:$AH$37,MATCH(Heatmap!$A35,'Issue Prioritization'!$A$5:$A$37,0),MATCH(Heatmap!K$3,'Issue Prioritization'!$S$5:$AH$5,0))=0,"",INDEX('Issue Prioritization'!$S$5:$AH$37,MATCH(Heatmap!$A35,'Issue Prioritization'!$A$5:$A$37,0),MATCH(Heatmap!K$3,'Issue Prioritization'!$S$5:$AH$5,0)))</f>
        <v/>
      </c>
      <c r="L35" s="208" t="str">
        <f ca="1">+IF(INDEX('Issue Prioritization'!$S$5:$AH$37,MATCH(Heatmap!$A35,'Issue Prioritization'!$A$5:$A$37,0),MATCH(Heatmap!L$3,'Issue Prioritization'!$S$5:$AH$5,0))=0,"",INDEX('Issue Prioritization'!$S$5:$AH$37,MATCH(Heatmap!$A35,'Issue Prioritization'!$A$5:$A$37,0),MATCH(Heatmap!L$3,'Issue Prioritization'!$S$5:$AH$5,0)))</f>
        <v/>
      </c>
      <c r="M35" s="208" t="str">
        <f ca="1">+IF(INDEX('Issue Prioritization'!$S$5:$AH$37,MATCH(Heatmap!$A35,'Issue Prioritization'!$A$5:$A$37,0),MATCH(Heatmap!M$3,'Issue Prioritization'!$S$5:$AH$5,0))=0,"",INDEX('Issue Prioritization'!$S$5:$AH$37,MATCH(Heatmap!$A35,'Issue Prioritization'!$A$5:$A$37,0),MATCH(Heatmap!M$3,'Issue Prioritization'!$S$5:$AH$5,0)))</f>
        <v/>
      </c>
      <c r="N35" s="208" t="str">
        <f ca="1">+IF(INDEX('Issue Prioritization'!$S$5:$AH$37,MATCH(Heatmap!$A35,'Issue Prioritization'!$A$5:$A$37,0),MATCH(Heatmap!N$3,'Issue Prioritization'!$S$5:$AH$5,0))=0,"",INDEX('Issue Prioritization'!$S$5:$AH$37,MATCH(Heatmap!$A35,'Issue Prioritization'!$A$5:$A$37,0),MATCH(Heatmap!N$3,'Issue Prioritization'!$S$5:$AH$5,0)))</f>
        <v/>
      </c>
      <c r="O35" s="208" t="str">
        <f ca="1">+IF(INDEX('Issue Prioritization'!$S$5:$AH$37,MATCH(Heatmap!$A35,'Issue Prioritization'!$A$5:$A$37,0),MATCH(Heatmap!O$3,'Issue Prioritization'!$S$5:$AH$5,0))=0,"",INDEX('Issue Prioritization'!$S$5:$AH$37,MATCH(Heatmap!$A35,'Issue Prioritization'!$A$5:$A$37,0),MATCH(Heatmap!O$3,'Issue Prioritization'!$S$5:$AH$5,0)))</f>
        <v/>
      </c>
      <c r="P35" s="208" t="str">
        <f ca="1">+IF(INDEX('Issue Prioritization'!$S$5:$AH$37,MATCH(Heatmap!$A35,'Issue Prioritization'!$A$5:$A$37,0),MATCH(Heatmap!P$3,'Issue Prioritization'!$S$5:$AH$5,0))=0,"",INDEX('Issue Prioritization'!$S$5:$AH$37,MATCH(Heatmap!$A35,'Issue Prioritization'!$A$5:$A$37,0),MATCH(Heatmap!P$3,'Issue Prioritization'!$S$5:$AH$5,0)))</f>
        <v/>
      </c>
      <c r="Q35" s="210"/>
      <c r="R35" s="208" t="str">
        <f ca="1">+IF(INDEX('Issue Prioritization'!$S$5:$AH$37,MATCH(Heatmap!$A35,'Issue Prioritization'!$A$5:$A$37,0),MATCH(Heatmap!R$3,'Issue Prioritization'!$S$5:$AH$5,0))=0,"",INDEX('Issue Prioritization'!$S$5:$AH$37,MATCH(Heatmap!$A35,'Issue Prioritization'!$A$5:$A$37,0),MATCH(Heatmap!R$3,'Issue Prioritization'!$S$5:$AH$5,0)))</f>
        <v/>
      </c>
      <c r="T35" s="13" t="str">
        <f ca="1">+IFERROR(INDEX('Ranked Table'!G:G,MATCH(Heatmap!$A35,'Ranked Table'!$A:$A,0)),"")</f>
        <v/>
      </c>
      <c r="U35" s="13" t="str">
        <f ca="1">+IFERROR(INDEX('Ranked Table'!H:H,MATCH(Heatmap!$A35,'Ranked Table'!$A:$A,0)),"")</f>
        <v/>
      </c>
      <c r="V35" s="13" t="str">
        <f ca="1">+IFERROR(INDEX('Ranked Table'!I:I,MATCH(Heatmap!$A35,'Ranked Table'!$A:$A,0)),"")</f>
        <v/>
      </c>
      <c r="W35" s="13" t="str">
        <f ca="1">+IFERROR(INDEX('Ranked Table'!J:J,MATCH(Heatmap!$A35,'Ranked Table'!$A:$A,0)),"")</f>
        <v/>
      </c>
      <c r="X35" s="13" t="str">
        <f ca="1">+IFERROR(INDEX('Ranked Table'!K:K,MATCH(Heatmap!$A35,'Ranked Table'!$A:$A,0)),"")</f>
        <v/>
      </c>
      <c r="Y35" s="13" t="str">
        <f ca="1">+IFERROR(INDEX('Ranked Table'!L:L,MATCH(Heatmap!$A35,'Ranked Table'!$A:$A,0)),"")</f>
        <v/>
      </c>
    </row>
    <row r="36" spans="1:25" x14ac:dyDescent="0.35">
      <c r="A36" s="60" t="str">
        <f t="shared" si="5"/>
        <v/>
      </c>
      <c r="B36" s="60">
        <f t="shared" si="6"/>
        <v>29</v>
      </c>
      <c r="C36" s="15" t="str">
        <f>+IFERROR(INDEX('Issue Prioritization'!D:D,MATCH(Heatmap!$B36,'Issue Prioritization'!$AT:$AT,0)),"")</f>
        <v/>
      </c>
      <c r="D36" s="247" t="str">
        <f>+IFERROR(INDEX('Issue Prioritization'!E:E,MATCH(Heatmap!$B36,'Issue Prioritization'!$AT:$AT,0)),"")</f>
        <v/>
      </c>
      <c r="E36" s="248"/>
      <c r="F36" s="245" t="str">
        <f t="shared" ca="1" si="1"/>
        <v/>
      </c>
      <c r="G36" s="245" t="str">
        <f t="shared" ca="1" si="2"/>
        <v/>
      </c>
      <c r="H36" s="245" t="str">
        <f t="shared" ca="1" si="3"/>
        <v/>
      </c>
      <c r="I36" s="14"/>
      <c r="J36" s="208" t="str">
        <f ca="1">+IF(INDEX('Issue Prioritization'!$S$5:$AH$37,MATCH(Heatmap!$A36,'Issue Prioritization'!$A$5:$A$37,0),MATCH(Heatmap!J$3,'Issue Prioritization'!$S$5:$AH$5,0))=0,"",INDEX('Issue Prioritization'!$S$5:$AH$37,MATCH(Heatmap!$A36,'Issue Prioritization'!$A$5:$A$37,0),MATCH(Heatmap!J$3,'Issue Prioritization'!$S$5:$AH$5,0)))</f>
        <v/>
      </c>
      <c r="K36" s="208" t="str">
        <f ca="1">+IF(INDEX('Issue Prioritization'!$S$5:$AH$37,MATCH(Heatmap!$A36,'Issue Prioritization'!$A$5:$A$37,0),MATCH(Heatmap!K$3,'Issue Prioritization'!$S$5:$AH$5,0))=0,"",INDEX('Issue Prioritization'!$S$5:$AH$37,MATCH(Heatmap!$A36,'Issue Prioritization'!$A$5:$A$37,0),MATCH(Heatmap!K$3,'Issue Prioritization'!$S$5:$AH$5,0)))</f>
        <v/>
      </c>
      <c r="L36" s="208" t="str">
        <f ca="1">+IF(INDEX('Issue Prioritization'!$S$5:$AH$37,MATCH(Heatmap!$A36,'Issue Prioritization'!$A$5:$A$37,0),MATCH(Heatmap!L$3,'Issue Prioritization'!$S$5:$AH$5,0))=0,"",INDEX('Issue Prioritization'!$S$5:$AH$37,MATCH(Heatmap!$A36,'Issue Prioritization'!$A$5:$A$37,0),MATCH(Heatmap!L$3,'Issue Prioritization'!$S$5:$AH$5,0)))</f>
        <v/>
      </c>
      <c r="M36" s="208" t="str">
        <f ca="1">+IF(INDEX('Issue Prioritization'!$S$5:$AH$37,MATCH(Heatmap!$A36,'Issue Prioritization'!$A$5:$A$37,0),MATCH(Heatmap!M$3,'Issue Prioritization'!$S$5:$AH$5,0))=0,"",INDEX('Issue Prioritization'!$S$5:$AH$37,MATCH(Heatmap!$A36,'Issue Prioritization'!$A$5:$A$37,0),MATCH(Heatmap!M$3,'Issue Prioritization'!$S$5:$AH$5,0)))</f>
        <v/>
      </c>
      <c r="N36" s="208" t="str">
        <f ca="1">+IF(INDEX('Issue Prioritization'!$S$5:$AH$37,MATCH(Heatmap!$A36,'Issue Prioritization'!$A$5:$A$37,0),MATCH(Heatmap!N$3,'Issue Prioritization'!$S$5:$AH$5,0))=0,"",INDEX('Issue Prioritization'!$S$5:$AH$37,MATCH(Heatmap!$A36,'Issue Prioritization'!$A$5:$A$37,0),MATCH(Heatmap!N$3,'Issue Prioritization'!$S$5:$AH$5,0)))</f>
        <v/>
      </c>
      <c r="O36" s="208" t="str">
        <f ca="1">+IF(INDEX('Issue Prioritization'!$S$5:$AH$37,MATCH(Heatmap!$A36,'Issue Prioritization'!$A$5:$A$37,0),MATCH(Heatmap!O$3,'Issue Prioritization'!$S$5:$AH$5,0))=0,"",INDEX('Issue Prioritization'!$S$5:$AH$37,MATCH(Heatmap!$A36,'Issue Prioritization'!$A$5:$A$37,0),MATCH(Heatmap!O$3,'Issue Prioritization'!$S$5:$AH$5,0)))</f>
        <v/>
      </c>
      <c r="P36" s="208" t="str">
        <f ca="1">+IF(INDEX('Issue Prioritization'!$S$5:$AH$37,MATCH(Heatmap!$A36,'Issue Prioritization'!$A$5:$A$37,0),MATCH(Heatmap!P$3,'Issue Prioritization'!$S$5:$AH$5,0))=0,"",INDEX('Issue Prioritization'!$S$5:$AH$37,MATCH(Heatmap!$A36,'Issue Prioritization'!$A$5:$A$37,0),MATCH(Heatmap!P$3,'Issue Prioritization'!$S$5:$AH$5,0)))</f>
        <v/>
      </c>
      <c r="Q36" s="210"/>
      <c r="R36" s="208" t="str">
        <f ca="1">+IF(INDEX('Issue Prioritization'!$S$5:$AH$37,MATCH(Heatmap!$A36,'Issue Prioritization'!$A$5:$A$37,0),MATCH(Heatmap!R$3,'Issue Prioritization'!$S$5:$AH$5,0))=0,"",INDEX('Issue Prioritization'!$S$5:$AH$37,MATCH(Heatmap!$A36,'Issue Prioritization'!$A$5:$A$37,0),MATCH(Heatmap!R$3,'Issue Prioritization'!$S$5:$AH$5,0)))</f>
        <v/>
      </c>
      <c r="T36" s="13" t="str">
        <f ca="1">+IFERROR(INDEX('Ranked Table'!G:G,MATCH(Heatmap!$A36,'Ranked Table'!$A:$A,0)),"")</f>
        <v/>
      </c>
      <c r="U36" s="13" t="str">
        <f ca="1">+IFERROR(INDEX('Ranked Table'!H:H,MATCH(Heatmap!$A36,'Ranked Table'!$A:$A,0)),"")</f>
        <v/>
      </c>
      <c r="V36" s="13" t="str">
        <f ca="1">+IFERROR(INDEX('Ranked Table'!I:I,MATCH(Heatmap!$A36,'Ranked Table'!$A:$A,0)),"")</f>
        <v/>
      </c>
      <c r="W36" s="13" t="str">
        <f ca="1">+IFERROR(INDEX('Ranked Table'!J:J,MATCH(Heatmap!$A36,'Ranked Table'!$A:$A,0)),"")</f>
        <v/>
      </c>
      <c r="X36" s="13" t="str">
        <f ca="1">+IFERROR(INDEX('Ranked Table'!K:K,MATCH(Heatmap!$A36,'Ranked Table'!$A:$A,0)),"")</f>
        <v/>
      </c>
      <c r="Y36" s="13" t="str">
        <f ca="1">+IFERROR(INDEX('Ranked Table'!L:L,MATCH(Heatmap!$A36,'Ranked Table'!$A:$A,0)),"")</f>
        <v/>
      </c>
    </row>
    <row r="37" spans="1:25" x14ac:dyDescent="0.35">
      <c r="A37" s="60" t="str">
        <f t="shared" si="5"/>
        <v/>
      </c>
      <c r="B37" s="60">
        <f t="shared" si="6"/>
        <v>30</v>
      </c>
      <c r="C37" s="15" t="str">
        <f>+IFERROR(INDEX('Issue Prioritization'!D:D,MATCH(Heatmap!$B37,'Issue Prioritization'!$AT:$AT,0)),"")</f>
        <v/>
      </c>
      <c r="D37" s="247" t="str">
        <f>+IFERROR(INDEX('Issue Prioritization'!E:E,MATCH(Heatmap!$B37,'Issue Prioritization'!$AT:$AT,0)),"")</f>
        <v/>
      </c>
      <c r="E37" s="248"/>
      <c r="F37" s="245" t="str">
        <f t="shared" ca="1" si="1"/>
        <v/>
      </c>
      <c r="G37" s="245" t="str">
        <f t="shared" ca="1" si="2"/>
        <v/>
      </c>
      <c r="H37" s="245" t="str">
        <f t="shared" ca="1" si="3"/>
        <v/>
      </c>
      <c r="I37" s="14"/>
      <c r="J37" s="208" t="str">
        <f ca="1">+IF(INDEX('Issue Prioritization'!$S$5:$AH$37,MATCH(Heatmap!$A37,'Issue Prioritization'!$A$5:$A$37,0),MATCH(Heatmap!J$3,'Issue Prioritization'!$S$5:$AH$5,0))=0,"",INDEX('Issue Prioritization'!$S$5:$AH$37,MATCH(Heatmap!$A37,'Issue Prioritization'!$A$5:$A$37,0),MATCH(Heatmap!J$3,'Issue Prioritization'!$S$5:$AH$5,0)))</f>
        <v/>
      </c>
      <c r="K37" s="208" t="str">
        <f ca="1">+IF(INDEX('Issue Prioritization'!$S$5:$AH$37,MATCH(Heatmap!$A37,'Issue Prioritization'!$A$5:$A$37,0),MATCH(Heatmap!K$3,'Issue Prioritization'!$S$5:$AH$5,0))=0,"",INDEX('Issue Prioritization'!$S$5:$AH$37,MATCH(Heatmap!$A37,'Issue Prioritization'!$A$5:$A$37,0),MATCH(Heatmap!K$3,'Issue Prioritization'!$S$5:$AH$5,0)))</f>
        <v/>
      </c>
      <c r="L37" s="208" t="str">
        <f ca="1">+IF(INDEX('Issue Prioritization'!$S$5:$AH$37,MATCH(Heatmap!$A37,'Issue Prioritization'!$A$5:$A$37,0),MATCH(Heatmap!L$3,'Issue Prioritization'!$S$5:$AH$5,0))=0,"",INDEX('Issue Prioritization'!$S$5:$AH$37,MATCH(Heatmap!$A37,'Issue Prioritization'!$A$5:$A$37,0),MATCH(Heatmap!L$3,'Issue Prioritization'!$S$5:$AH$5,0)))</f>
        <v/>
      </c>
      <c r="M37" s="208" t="str">
        <f ca="1">+IF(INDEX('Issue Prioritization'!$S$5:$AH$37,MATCH(Heatmap!$A37,'Issue Prioritization'!$A$5:$A$37,0),MATCH(Heatmap!M$3,'Issue Prioritization'!$S$5:$AH$5,0))=0,"",INDEX('Issue Prioritization'!$S$5:$AH$37,MATCH(Heatmap!$A37,'Issue Prioritization'!$A$5:$A$37,0),MATCH(Heatmap!M$3,'Issue Prioritization'!$S$5:$AH$5,0)))</f>
        <v/>
      </c>
      <c r="N37" s="208" t="str">
        <f ca="1">+IF(INDEX('Issue Prioritization'!$S$5:$AH$37,MATCH(Heatmap!$A37,'Issue Prioritization'!$A$5:$A$37,0),MATCH(Heatmap!N$3,'Issue Prioritization'!$S$5:$AH$5,0))=0,"",INDEX('Issue Prioritization'!$S$5:$AH$37,MATCH(Heatmap!$A37,'Issue Prioritization'!$A$5:$A$37,0),MATCH(Heatmap!N$3,'Issue Prioritization'!$S$5:$AH$5,0)))</f>
        <v/>
      </c>
      <c r="O37" s="208" t="str">
        <f ca="1">+IF(INDEX('Issue Prioritization'!$S$5:$AH$37,MATCH(Heatmap!$A37,'Issue Prioritization'!$A$5:$A$37,0),MATCH(Heatmap!O$3,'Issue Prioritization'!$S$5:$AH$5,0))=0,"",INDEX('Issue Prioritization'!$S$5:$AH$37,MATCH(Heatmap!$A37,'Issue Prioritization'!$A$5:$A$37,0),MATCH(Heatmap!O$3,'Issue Prioritization'!$S$5:$AH$5,0)))</f>
        <v/>
      </c>
      <c r="P37" s="208" t="str">
        <f ca="1">+IF(INDEX('Issue Prioritization'!$S$5:$AH$37,MATCH(Heatmap!$A37,'Issue Prioritization'!$A$5:$A$37,0),MATCH(Heatmap!P$3,'Issue Prioritization'!$S$5:$AH$5,0))=0,"",INDEX('Issue Prioritization'!$S$5:$AH$37,MATCH(Heatmap!$A37,'Issue Prioritization'!$A$5:$A$37,0),MATCH(Heatmap!P$3,'Issue Prioritization'!$S$5:$AH$5,0)))</f>
        <v/>
      </c>
      <c r="Q37" s="210"/>
      <c r="R37" s="208" t="str">
        <f ca="1">+IF(INDEX('Issue Prioritization'!$S$5:$AH$37,MATCH(Heatmap!$A37,'Issue Prioritization'!$A$5:$A$37,0),MATCH(Heatmap!R$3,'Issue Prioritization'!$S$5:$AH$5,0))=0,"",INDEX('Issue Prioritization'!$S$5:$AH$37,MATCH(Heatmap!$A37,'Issue Prioritization'!$A$5:$A$37,0),MATCH(Heatmap!R$3,'Issue Prioritization'!$S$5:$AH$5,0)))</f>
        <v/>
      </c>
      <c r="T37" s="13" t="str">
        <f ca="1">+IFERROR(INDEX('Ranked Table'!G:G,MATCH(Heatmap!$A37,'Ranked Table'!$A:$A,0)),"")</f>
        <v/>
      </c>
      <c r="U37" s="13" t="str">
        <f ca="1">+IFERROR(INDEX('Ranked Table'!H:H,MATCH(Heatmap!$A37,'Ranked Table'!$A:$A,0)),"")</f>
        <v/>
      </c>
      <c r="V37" s="13" t="str">
        <f ca="1">+IFERROR(INDEX('Ranked Table'!I:I,MATCH(Heatmap!$A37,'Ranked Table'!$A:$A,0)),"")</f>
        <v/>
      </c>
      <c r="W37" s="13" t="str">
        <f ca="1">+IFERROR(INDEX('Ranked Table'!J:J,MATCH(Heatmap!$A37,'Ranked Table'!$A:$A,0)),"")</f>
        <v/>
      </c>
      <c r="X37" s="13" t="str">
        <f ca="1">+IFERROR(INDEX('Ranked Table'!K:K,MATCH(Heatmap!$A37,'Ranked Table'!$A:$A,0)),"")</f>
        <v/>
      </c>
      <c r="Y37" s="13" t="str">
        <f ca="1">+IFERROR(INDEX('Ranked Table'!L:L,MATCH(Heatmap!$A37,'Ranked Table'!$A:$A,0)),"")</f>
        <v/>
      </c>
    </row>
  </sheetData>
  <conditionalFormatting sqref="J8:M37">
    <cfRule type="colorScale" priority="15">
      <colorScale>
        <cfvo type="min"/>
        <cfvo type="percentile" val="50"/>
        <cfvo type="max"/>
        <color rgb="FF63BE7B"/>
        <color rgb="FFFFEB84"/>
        <color rgb="FFF8696B"/>
      </colorScale>
    </cfRule>
  </conditionalFormatting>
  <conditionalFormatting sqref="J8:Y37">
    <cfRule type="cellIs" dxfId="10" priority="1" operator="equal">
      <formula>0</formula>
    </cfRule>
  </conditionalFormatting>
  <conditionalFormatting sqref="T8:Y37 N8:P37 R8:R37">
    <cfRule type="colorScale" priority="2">
      <colorScale>
        <cfvo type="min"/>
        <cfvo type="percentile" val="50"/>
        <cfvo type="max"/>
        <color rgb="FFF8696B"/>
        <color rgb="FFFFEB84"/>
        <color rgb="FF63BE7B"/>
      </colorScale>
    </cfRule>
  </conditionalFormatting>
  <pageMargins left="0.7" right="0.7" top="0.75" bottom="0.75" header="0.3" footer="0.3"/>
  <pageSetup paperSize="9" scale="2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DFEE5-F257-47A7-AF98-6156EC0A7ECF}">
  <sheetPr>
    <tabColor theme="9" tint="0.39997558519241921"/>
  </sheetPr>
  <dimension ref="A1:AB130"/>
  <sheetViews>
    <sheetView showGridLines="0" zoomScaleNormal="100" zoomScaleSheetLayoutView="100" workbookViewId="0"/>
  </sheetViews>
  <sheetFormatPr defaultColWidth="8.90625" defaultRowHeight="14.5" outlineLevelRow="1" x14ac:dyDescent="0.35"/>
  <cols>
    <col min="1" max="1" width="2.6328125" style="1" customWidth="1"/>
    <col min="2" max="2" width="2.6328125" style="60" customWidth="1"/>
    <col min="3" max="3" width="42.81640625" style="1" bestFit="1" customWidth="1"/>
    <col min="4" max="4" width="42.453125" style="1" bestFit="1" customWidth="1"/>
    <col min="5" max="7" width="18.6328125" style="1" customWidth="1"/>
    <col min="8" max="10" width="8.90625" style="1"/>
    <col min="11" max="11" width="18.6328125" style="1" customWidth="1"/>
    <col min="12" max="16384" width="8.90625" style="1"/>
  </cols>
  <sheetData>
    <row r="1" spans="1:28" x14ac:dyDescent="0.35">
      <c r="A1" s="3" t="s">
        <v>693</v>
      </c>
    </row>
    <row r="2" spans="1:28" x14ac:dyDescent="0.35">
      <c r="C2" s="37" t="s">
        <v>805</v>
      </c>
      <c r="D2" s="36"/>
      <c r="E2" s="36"/>
      <c r="F2" s="36"/>
      <c r="G2" s="36"/>
      <c r="H2" s="36"/>
      <c r="I2" s="390"/>
      <c r="J2" s="390"/>
      <c r="K2" s="390"/>
      <c r="L2" s="390"/>
      <c r="M2" s="390"/>
      <c r="N2" s="390"/>
      <c r="O2" s="390"/>
      <c r="P2" s="390"/>
      <c r="Q2" s="390"/>
      <c r="R2" s="390"/>
      <c r="S2" s="390"/>
      <c r="T2" s="390"/>
      <c r="U2" s="390"/>
      <c r="V2" s="390"/>
      <c r="W2" s="390"/>
      <c r="X2" s="390"/>
      <c r="Y2" s="390"/>
      <c r="Z2" s="390"/>
      <c r="AA2" s="390"/>
      <c r="AB2" s="390"/>
    </row>
    <row r="3" spans="1:28" x14ac:dyDescent="0.35">
      <c r="C3" s="294" t="s">
        <v>806</v>
      </c>
      <c r="D3" s="295"/>
      <c r="E3" s="295"/>
      <c r="F3" s="295"/>
      <c r="G3" s="295"/>
      <c r="H3" s="296"/>
    </row>
    <row r="4" spans="1:28" x14ac:dyDescent="0.35">
      <c r="C4" s="297" t="s">
        <v>807</v>
      </c>
      <c r="D4" s="136"/>
      <c r="E4" s="136"/>
      <c r="F4" s="136"/>
      <c r="G4" s="136"/>
      <c r="H4" s="298"/>
    </row>
    <row r="5" spans="1:28" x14ac:dyDescent="0.35">
      <c r="C5" s="3"/>
    </row>
    <row r="6" spans="1:28" x14ac:dyDescent="0.35">
      <c r="E6" s="211" t="s">
        <v>576</v>
      </c>
      <c r="F6" s="292"/>
      <c r="G6" s="212"/>
    </row>
    <row r="7" spans="1:28" x14ac:dyDescent="0.35">
      <c r="B7" s="60">
        <f>$B$27-COUNTBLANK(C8:C27)</f>
        <v>0</v>
      </c>
      <c r="C7" s="175" t="s">
        <v>159</v>
      </c>
      <c r="D7" s="175" t="s">
        <v>169</v>
      </c>
      <c r="E7" s="291" t="s">
        <v>461</v>
      </c>
      <c r="F7" s="291" t="s">
        <v>462</v>
      </c>
      <c r="G7" s="45" t="s">
        <v>198</v>
      </c>
    </row>
    <row r="8" spans="1:28" x14ac:dyDescent="0.35">
      <c r="B8" s="60">
        <v>1</v>
      </c>
      <c r="C8" s="4" t="str">
        <f>+INDEX(Heatmap!C:C,MATCH(Graphs!$B8,Heatmap!$B:$B,0))</f>
        <v/>
      </c>
      <c r="D8" s="4" t="str">
        <f>+INDEX(Heatmap!D:D,MATCH(Graphs!$B8,Heatmap!$B:$B,0))</f>
        <v/>
      </c>
      <c r="E8" s="254">
        <f>+IF($B8&lt;=$B$7,INDEX(Heatmap!H:H,MATCH(Graphs!$B8,Heatmap!$B:$B,0)),0)</f>
        <v>0</v>
      </c>
      <c r="F8" s="254">
        <f>+IF($B8&lt;=$B$7,INDEX(Heatmap!G:G,MATCH(Graphs!$B8,Heatmap!$B:$B,0)),0)</f>
        <v>0</v>
      </c>
      <c r="G8" s="254">
        <f>+SUM(E8:F8)</f>
        <v>0</v>
      </c>
    </row>
    <row r="9" spans="1:28" x14ac:dyDescent="0.35">
      <c r="B9" s="60">
        <f>+B8+1</f>
        <v>2</v>
      </c>
      <c r="C9" s="4" t="str">
        <f>+INDEX(Heatmap!C:C,MATCH(Graphs!$B9,Heatmap!$B:$B,0))</f>
        <v/>
      </c>
      <c r="D9" s="4" t="str">
        <f>+INDEX(Heatmap!D:D,MATCH(Graphs!$B9,Heatmap!$B:$B,0))</f>
        <v/>
      </c>
      <c r="E9" s="254">
        <f>+IF($B9&lt;=$B$7,INDEX(Heatmap!H:H,MATCH(Graphs!$B9,Heatmap!$B:$B,0)),0)</f>
        <v>0</v>
      </c>
      <c r="F9" s="254">
        <f>+IF($B9&lt;=$B$7,INDEX(Heatmap!G:G,MATCH(Graphs!$B9,Heatmap!$B:$B,0)),0)</f>
        <v>0</v>
      </c>
      <c r="G9" s="254">
        <f t="shared" ref="G9:G27" si="0">+SUM(E9:F9)</f>
        <v>0</v>
      </c>
    </row>
    <row r="10" spans="1:28" x14ac:dyDescent="0.35">
      <c r="B10" s="60">
        <f t="shared" ref="B10:B26" si="1">+B9+1</f>
        <v>3</v>
      </c>
      <c r="C10" s="4" t="str">
        <f>+INDEX(Heatmap!C:C,MATCH(Graphs!$B10,Heatmap!$B:$B,0))</f>
        <v/>
      </c>
      <c r="D10" s="4" t="str">
        <f>+INDEX(Heatmap!D:D,MATCH(Graphs!$B10,Heatmap!$B:$B,0))</f>
        <v/>
      </c>
      <c r="E10" s="254">
        <f>+IF($B10&lt;=$B$7,INDEX(Heatmap!H:H,MATCH(Graphs!$B10,Heatmap!$B:$B,0)),0)</f>
        <v>0</v>
      </c>
      <c r="F10" s="254">
        <f>+IF($B10&lt;=$B$7,INDEX(Heatmap!G:G,MATCH(Graphs!$B10,Heatmap!$B:$B,0)),0)</f>
        <v>0</v>
      </c>
      <c r="G10" s="254">
        <f t="shared" si="0"/>
        <v>0</v>
      </c>
    </row>
    <row r="11" spans="1:28" x14ac:dyDescent="0.35">
      <c r="B11" s="60">
        <f t="shared" si="1"/>
        <v>4</v>
      </c>
      <c r="C11" s="4" t="str">
        <f>+INDEX(Heatmap!C:C,MATCH(Graphs!$B11,Heatmap!$B:$B,0))</f>
        <v/>
      </c>
      <c r="D11" s="4" t="str">
        <f>+INDEX(Heatmap!D:D,MATCH(Graphs!$B11,Heatmap!$B:$B,0))</f>
        <v/>
      </c>
      <c r="E11" s="254">
        <f>+IF($B11&lt;=$B$7,INDEX(Heatmap!H:H,MATCH(Graphs!$B11,Heatmap!$B:$B,0)),0)</f>
        <v>0</v>
      </c>
      <c r="F11" s="254">
        <f>+IF($B11&lt;=$B$7,INDEX(Heatmap!G:G,MATCH(Graphs!$B11,Heatmap!$B:$B,0)),0)</f>
        <v>0</v>
      </c>
      <c r="G11" s="254">
        <f t="shared" si="0"/>
        <v>0</v>
      </c>
    </row>
    <row r="12" spans="1:28" x14ac:dyDescent="0.35">
      <c r="B12" s="60">
        <f t="shared" si="1"/>
        <v>5</v>
      </c>
      <c r="C12" s="4" t="str">
        <f>+INDEX(Heatmap!C:C,MATCH(Graphs!$B12,Heatmap!$B:$B,0))</f>
        <v/>
      </c>
      <c r="D12" s="4" t="str">
        <f>+INDEX(Heatmap!D:D,MATCH(Graphs!$B12,Heatmap!$B:$B,0))</f>
        <v/>
      </c>
      <c r="E12" s="254">
        <f>+IF($B12&lt;=$B$7,INDEX(Heatmap!H:H,MATCH(Graphs!$B12,Heatmap!$B:$B,0)),0)</f>
        <v>0</v>
      </c>
      <c r="F12" s="254">
        <f>+IF($B12&lt;=$B$7,INDEX(Heatmap!G:G,MATCH(Graphs!$B12,Heatmap!$B:$B,0)),0)</f>
        <v>0</v>
      </c>
      <c r="G12" s="254">
        <f t="shared" si="0"/>
        <v>0</v>
      </c>
    </row>
    <row r="13" spans="1:28" x14ac:dyDescent="0.35">
      <c r="B13" s="60">
        <f t="shared" si="1"/>
        <v>6</v>
      </c>
      <c r="C13" s="4" t="str">
        <f>+INDEX(Heatmap!C:C,MATCH(Graphs!$B13,Heatmap!$B:$B,0))</f>
        <v/>
      </c>
      <c r="D13" s="4" t="str">
        <f>+INDEX(Heatmap!D:D,MATCH(Graphs!$B13,Heatmap!$B:$B,0))</f>
        <v/>
      </c>
      <c r="E13" s="254">
        <f>+IF($B13&lt;=$B$7,INDEX(Heatmap!H:H,MATCH(Graphs!$B13,Heatmap!$B:$B,0)),0)</f>
        <v>0</v>
      </c>
      <c r="F13" s="254">
        <f>+IF($B13&lt;=$B$7,INDEX(Heatmap!G:G,MATCH(Graphs!$B13,Heatmap!$B:$B,0)),0)</f>
        <v>0</v>
      </c>
      <c r="G13" s="254">
        <f t="shared" si="0"/>
        <v>0</v>
      </c>
    </row>
    <row r="14" spans="1:28" x14ac:dyDescent="0.35">
      <c r="B14" s="60">
        <f t="shared" si="1"/>
        <v>7</v>
      </c>
      <c r="C14" s="4" t="str">
        <f>+INDEX(Heatmap!C:C,MATCH(Graphs!$B14,Heatmap!$B:$B,0))</f>
        <v/>
      </c>
      <c r="D14" s="4" t="str">
        <f>+INDEX(Heatmap!D:D,MATCH(Graphs!$B14,Heatmap!$B:$B,0))</f>
        <v/>
      </c>
      <c r="E14" s="254">
        <f>+IF($B14&lt;=$B$7,INDEX(Heatmap!H:H,MATCH(Graphs!$B14,Heatmap!$B:$B,0)),0)</f>
        <v>0</v>
      </c>
      <c r="F14" s="254">
        <f>+IF($B14&lt;=$B$7,INDEX(Heatmap!G:G,MATCH(Graphs!$B14,Heatmap!$B:$B,0)),0)</f>
        <v>0</v>
      </c>
      <c r="G14" s="254">
        <f t="shared" si="0"/>
        <v>0</v>
      </c>
    </row>
    <row r="15" spans="1:28" x14ac:dyDescent="0.35">
      <c r="B15" s="60">
        <f t="shared" si="1"/>
        <v>8</v>
      </c>
      <c r="C15" s="4" t="str">
        <f>+INDEX(Heatmap!C:C,MATCH(Graphs!$B15,Heatmap!$B:$B,0))</f>
        <v/>
      </c>
      <c r="D15" s="4" t="str">
        <f>+INDEX(Heatmap!D:D,MATCH(Graphs!$B15,Heatmap!$B:$B,0))</f>
        <v/>
      </c>
      <c r="E15" s="254">
        <f>+IF($B15&lt;=$B$7,INDEX(Heatmap!H:H,MATCH(Graphs!$B15,Heatmap!$B:$B,0)),0)</f>
        <v>0</v>
      </c>
      <c r="F15" s="254">
        <f>+IF($B15&lt;=$B$7,INDEX(Heatmap!G:G,MATCH(Graphs!$B15,Heatmap!$B:$B,0)),0)</f>
        <v>0</v>
      </c>
      <c r="G15" s="254">
        <f t="shared" si="0"/>
        <v>0</v>
      </c>
    </row>
    <row r="16" spans="1:28" x14ac:dyDescent="0.35">
      <c r="B16" s="60">
        <f t="shared" si="1"/>
        <v>9</v>
      </c>
      <c r="C16" s="4" t="str">
        <f>+INDEX(Heatmap!C:C,MATCH(Graphs!$B16,Heatmap!$B:$B,0))</f>
        <v/>
      </c>
      <c r="D16" s="4" t="str">
        <f>+INDEX(Heatmap!D:D,MATCH(Graphs!$B16,Heatmap!$B:$B,0))</f>
        <v/>
      </c>
      <c r="E16" s="254">
        <f>+IF($B16&lt;=$B$7,INDEX(Heatmap!H:H,MATCH(Graphs!$B16,Heatmap!$B:$B,0)),0)</f>
        <v>0</v>
      </c>
      <c r="F16" s="254">
        <f>+IF($B16&lt;=$B$7,INDEX(Heatmap!G:G,MATCH(Graphs!$B16,Heatmap!$B:$B,0)),0)</f>
        <v>0</v>
      </c>
      <c r="G16" s="254">
        <f t="shared" si="0"/>
        <v>0</v>
      </c>
    </row>
    <row r="17" spans="2:7" x14ac:dyDescent="0.35">
      <c r="B17" s="60">
        <f t="shared" si="1"/>
        <v>10</v>
      </c>
      <c r="C17" s="4" t="str">
        <f>+INDEX(Heatmap!C:C,MATCH(Graphs!$B17,Heatmap!$B:$B,0))</f>
        <v/>
      </c>
      <c r="D17" s="4" t="str">
        <f>+INDEX(Heatmap!D:D,MATCH(Graphs!$B17,Heatmap!$B:$B,0))</f>
        <v/>
      </c>
      <c r="E17" s="254">
        <f>+IF($B17&lt;=$B$7,INDEX(Heatmap!H:H,MATCH(Graphs!$B17,Heatmap!$B:$B,0)),0)</f>
        <v>0</v>
      </c>
      <c r="F17" s="254">
        <f>+IF($B17&lt;=$B$7,INDEX(Heatmap!G:G,MATCH(Graphs!$B17,Heatmap!$B:$B,0)),0)</f>
        <v>0</v>
      </c>
      <c r="G17" s="254">
        <f t="shared" si="0"/>
        <v>0</v>
      </c>
    </row>
    <row r="18" spans="2:7" x14ac:dyDescent="0.35">
      <c r="B18" s="60">
        <f t="shared" si="1"/>
        <v>11</v>
      </c>
      <c r="C18" s="4" t="str">
        <f>+INDEX(Heatmap!C:C,MATCH(Graphs!$B18,Heatmap!$B:$B,0))</f>
        <v/>
      </c>
      <c r="D18" s="4" t="str">
        <f>+INDEX(Heatmap!D:D,MATCH(Graphs!$B18,Heatmap!$B:$B,0))</f>
        <v/>
      </c>
      <c r="E18" s="254">
        <f>+IF($B18&lt;=$B$7,INDEX(Heatmap!H:H,MATCH(Graphs!$B18,Heatmap!$B:$B,0)),0)</f>
        <v>0</v>
      </c>
      <c r="F18" s="254">
        <f>+IF($B18&lt;=$B$7,INDEX(Heatmap!G:G,MATCH(Graphs!$B18,Heatmap!$B:$B,0)),0)</f>
        <v>0</v>
      </c>
      <c r="G18" s="254">
        <f t="shared" si="0"/>
        <v>0</v>
      </c>
    </row>
    <row r="19" spans="2:7" x14ac:dyDescent="0.35">
      <c r="B19" s="60">
        <f t="shared" si="1"/>
        <v>12</v>
      </c>
      <c r="C19" s="4" t="str">
        <f>+INDEX(Heatmap!C:C,MATCH(Graphs!$B19,Heatmap!$B:$B,0))</f>
        <v/>
      </c>
      <c r="D19" s="4" t="str">
        <f>+INDEX(Heatmap!D:D,MATCH(Graphs!$B19,Heatmap!$B:$B,0))</f>
        <v/>
      </c>
      <c r="E19" s="254">
        <f>+IF($B19&lt;=$B$7,INDEX(Heatmap!H:H,MATCH(Graphs!$B19,Heatmap!$B:$B,0)),0)</f>
        <v>0</v>
      </c>
      <c r="F19" s="254">
        <f>+IF($B19&lt;=$B$7,INDEX(Heatmap!G:G,MATCH(Graphs!$B19,Heatmap!$B:$B,0)),0)</f>
        <v>0</v>
      </c>
      <c r="G19" s="254">
        <f t="shared" si="0"/>
        <v>0</v>
      </c>
    </row>
    <row r="20" spans="2:7" outlineLevel="1" x14ac:dyDescent="0.35">
      <c r="B20" s="60">
        <f t="shared" si="1"/>
        <v>13</v>
      </c>
      <c r="C20" s="4" t="str">
        <f>+INDEX(Heatmap!C:C,MATCH(Graphs!$B20,Heatmap!$B:$B,0))</f>
        <v/>
      </c>
      <c r="D20" s="4" t="str">
        <f>+INDEX(Heatmap!D:D,MATCH(Graphs!$B20,Heatmap!$B:$B,0))</f>
        <v/>
      </c>
      <c r="E20" s="254">
        <f>+IF($B20&lt;=$B$7,INDEX(Heatmap!H:H,MATCH(Graphs!$B20,Heatmap!$B:$B,0)),0)</f>
        <v>0</v>
      </c>
      <c r="F20" s="254">
        <f>+IF($B20&lt;=$B$7,INDEX(Heatmap!G:G,MATCH(Graphs!$B20,Heatmap!$B:$B,0)),0)</f>
        <v>0</v>
      </c>
      <c r="G20" s="254">
        <f t="shared" si="0"/>
        <v>0</v>
      </c>
    </row>
    <row r="21" spans="2:7" outlineLevel="1" x14ac:dyDescent="0.35">
      <c r="B21" s="60">
        <f t="shared" si="1"/>
        <v>14</v>
      </c>
      <c r="C21" s="4" t="str">
        <f>+INDEX(Heatmap!C:C,MATCH(Graphs!$B21,Heatmap!$B:$B,0))</f>
        <v/>
      </c>
      <c r="D21" s="4" t="str">
        <f>+INDEX(Heatmap!D:D,MATCH(Graphs!$B21,Heatmap!$B:$B,0))</f>
        <v/>
      </c>
      <c r="E21" s="254">
        <f>+IF($B21&lt;=$B$7,INDEX(Heatmap!H:H,MATCH(Graphs!$B21,Heatmap!$B:$B,0)),0)</f>
        <v>0</v>
      </c>
      <c r="F21" s="254">
        <f>+IF($B21&lt;=$B$7,INDEX(Heatmap!G:G,MATCH(Graphs!$B21,Heatmap!$B:$B,0)),0)</f>
        <v>0</v>
      </c>
      <c r="G21" s="254">
        <f t="shared" si="0"/>
        <v>0</v>
      </c>
    </row>
    <row r="22" spans="2:7" outlineLevel="1" x14ac:dyDescent="0.35">
      <c r="B22" s="60">
        <f t="shared" si="1"/>
        <v>15</v>
      </c>
      <c r="C22" s="4" t="str">
        <f>+INDEX(Heatmap!C:C,MATCH(Graphs!$B22,Heatmap!$B:$B,0))</f>
        <v/>
      </c>
      <c r="D22" s="4" t="str">
        <f>+INDEX(Heatmap!D:D,MATCH(Graphs!$B22,Heatmap!$B:$B,0))</f>
        <v/>
      </c>
      <c r="E22" s="254">
        <f>+IF($B22&lt;=$B$7,INDEX(Heatmap!H:H,MATCH(Graphs!$B22,Heatmap!$B:$B,0)),0)</f>
        <v>0</v>
      </c>
      <c r="F22" s="254">
        <f>+IF($B22&lt;=$B$7,INDEX(Heatmap!G:G,MATCH(Graphs!$B22,Heatmap!$B:$B,0)),0)</f>
        <v>0</v>
      </c>
      <c r="G22" s="254">
        <f t="shared" si="0"/>
        <v>0</v>
      </c>
    </row>
    <row r="23" spans="2:7" outlineLevel="1" x14ac:dyDescent="0.35">
      <c r="B23" s="60">
        <f t="shared" si="1"/>
        <v>16</v>
      </c>
      <c r="C23" s="4" t="str">
        <f>+INDEX(Heatmap!C:C,MATCH(Graphs!$B23,Heatmap!$B:$B,0))</f>
        <v/>
      </c>
      <c r="D23" s="4" t="str">
        <f>+INDEX(Heatmap!D:D,MATCH(Graphs!$B23,Heatmap!$B:$B,0))</f>
        <v/>
      </c>
      <c r="E23" s="254">
        <f>+IF($B23&lt;=$B$7,INDEX(Heatmap!H:H,MATCH(Graphs!$B23,Heatmap!$B:$B,0)),0)</f>
        <v>0</v>
      </c>
      <c r="F23" s="254">
        <f>+IF($B23&lt;=$B$7,INDEX(Heatmap!G:G,MATCH(Graphs!$B23,Heatmap!$B:$B,0)),0)</f>
        <v>0</v>
      </c>
      <c r="G23" s="254">
        <f t="shared" si="0"/>
        <v>0</v>
      </c>
    </row>
    <row r="24" spans="2:7" outlineLevel="1" x14ac:dyDescent="0.35">
      <c r="B24" s="60">
        <f t="shared" si="1"/>
        <v>17</v>
      </c>
      <c r="C24" s="4" t="str">
        <f>+INDEX(Heatmap!C:C,MATCH(Graphs!$B24,Heatmap!$B:$B,0))</f>
        <v/>
      </c>
      <c r="D24" s="4" t="str">
        <f>+INDEX(Heatmap!D:D,MATCH(Graphs!$B24,Heatmap!$B:$B,0))</f>
        <v/>
      </c>
      <c r="E24" s="254">
        <f>+IF($B24&lt;=$B$7,INDEX(Heatmap!H:H,MATCH(Graphs!$B24,Heatmap!$B:$B,0)),0)</f>
        <v>0</v>
      </c>
      <c r="F24" s="254">
        <f>+IF($B24&lt;=$B$7,INDEX(Heatmap!G:G,MATCH(Graphs!$B24,Heatmap!$B:$B,0)),0)</f>
        <v>0</v>
      </c>
      <c r="G24" s="254">
        <f t="shared" si="0"/>
        <v>0</v>
      </c>
    </row>
    <row r="25" spans="2:7" outlineLevel="1" x14ac:dyDescent="0.35">
      <c r="B25" s="60">
        <f t="shared" si="1"/>
        <v>18</v>
      </c>
      <c r="C25" s="4" t="str">
        <f>+INDEX(Heatmap!C:C,MATCH(Graphs!$B25,Heatmap!$B:$B,0))</f>
        <v/>
      </c>
      <c r="D25" s="4" t="str">
        <f>+INDEX(Heatmap!D:D,MATCH(Graphs!$B25,Heatmap!$B:$B,0))</f>
        <v/>
      </c>
      <c r="E25" s="254">
        <f>+IF($B25&lt;=$B$7,INDEX(Heatmap!H:H,MATCH(Graphs!$B25,Heatmap!$B:$B,0)),0)</f>
        <v>0</v>
      </c>
      <c r="F25" s="254">
        <f>+IF($B25&lt;=$B$7,INDEX(Heatmap!G:G,MATCH(Graphs!$B25,Heatmap!$B:$B,0)),0)</f>
        <v>0</v>
      </c>
      <c r="G25" s="254">
        <f t="shared" si="0"/>
        <v>0</v>
      </c>
    </row>
    <row r="26" spans="2:7" outlineLevel="1" x14ac:dyDescent="0.35">
      <c r="B26" s="60">
        <f t="shared" si="1"/>
        <v>19</v>
      </c>
      <c r="C26" s="4" t="str">
        <f>+INDEX(Heatmap!C:C,MATCH(Graphs!$B26,Heatmap!$B:$B,0))</f>
        <v/>
      </c>
      <c r="D26" s="4" t="str">
        <f>+INDEX(Heatmap!D:D,MATCH(Graphs!$B26,Heatmap!$B:$B,0))</f>
        <v/>
      </c>
      <c r="E26" s="254">
        <f>+IF($B26&lt;=$B$7,INDEX(Heatmap!H:H,MATCH(Graphs!$B26,Heatmap!$B:$B,0)),0)</f>
        <v>0</v>
      </c>
      <c r="F26" s="254">
        <f>+IF($B26&lt;=$B$7,INDEX(Heatmap!G:G,MATCH(Graphs!$B26,Heatmap!$B:$B,0)),0)</f>
        <v>0</v>
      </c>
      <c r="G26" s="254">
        <f t="shared" si="0"/>
        <v>0</v>
      </c>
    </row>
    <row r="27" spans="2:7" outlineLevel="1" x14ac:dyDescent="0.35">
      <c r="B27" s="60">
        <f t="shared" ref="B27" si="2">+B26+1</f>
        <v>20</v>
      </c>
      <c r="C27" s="4" t="str">
        <f>+INDEX(Heatmap!C:C,MATCH(Graphs!$B27,Heatmap!$B:$B,0))</f>
        <v/>
      </c>
      <c r="D27" s="4" t="str">
        <f>+INDEX(Heatmap!D:D,MATCH(Graphs!$B27,Heatmap!$B:$B,0))</f>
        <v/>
      </c>
      <c r="E27" s="254">
        <f>+IF($B27&lt;=$B$7,INDEX(Heatmap!H:H,MATCH(Graphs!$B27,Heatmap!$B:$B,0)),0)</f>
        <v>0</v>
      </c>
      <c r="F27" s="254">
        <f>+IF($B27&lt;=$B$7,INDEX(Heatmap!G:G,MATCH(Graphs!$B27,Heatmap!$B:$B,0)),0)</f>
        <v>0</v>
      </c>
      <c r="G27" s="254">
        <f t="shared" si="0"/>
        <v>0</v>
      </c>
    </row>
    <row r="48" spans="3:28" x14ac:dyDescent="0.35">
      <c r="C48" s="37" t="s">
        <v>808</v>
      </c>
      <c r="D48" s="36"/>
      <c r="E48" s="36"/>
      <c r="F48" s="36"/>
      <c r="G48" s="36"/>
      <c r="H48" s="36"/>
      <c r="I48" s="288"/>
      <c r="J48" s="288"/>
      <c r="K48" s="288"/>
      <c r="L48" s="288"/>
      <c r="M48" s="288"/>
      <c r="N48" s="288"/>
      <c r="O48" s="288"/>
      <c r="P48" s="288"/>
      <c r="Q48" s="288"/>
      <c r="R48" s="288"/>
      <c r="S48" s="288"/>
      <c r="T48" s="288"/>
      <c r="U48" s="288"/>
      <c r="V48" s="288"/>
      <c r="W48" s="288"/>
      <c r="X48" s="288"/>
      <c r="Y48" s="288"/>
      <c r="Z48" s="288"/>
      <c r="AA48" s="288"/>
      <c r="AB48" s="288"/>
    </row>
    <row r="49" spans="2:7" x14ac:dyDescent="0.35">
      <c r="C49" s="71" t="s">
        <v>809</v>
      </c>
    </row>
    <row r="50" spans="2:7" x14ac:dyDescent="0.35">
      <c r="C50" s="71" t="s">
        <v>886</v>
      </c>
    </row>
    <row r="52" spans="2:7" x14ac:dyDescent="0.35">
      <c r="E52" s="293" t="s">
        <v>804</v>
      </c>
    </row>
    <row r="53" spans="2:7" ht="43.5" x14ac:dyDescent="0.35">
      <c r="B53" s="60">
        <f>$B$73-COUNTBLANK(C54:C73)</f>
        <v>0</v>
      </c>
      <c r="C53" s="175" t="s">
        <v>159</v>
      </c>
      <c r="D53" s="175" t="s">
        <v>169</v>
      </c>
      <c r="E53" s="176" t="s">
        <v>681</v>
      </c>
      <c r="F53" s="176" t="s">
        <v>803</v>
      </c>
      <c r="G53" s="207"/>
    </row>
    <row r="54" spans="2:7" x14ac:dyDescent="0.35">
      <c r="B54" s="60">
        <v>1</v>
      </c>
      <c r="C54" s="4" t="str">
        <f>+INDEX(Heatmap!C:C,MATCH(Graphs!$B54,Heatmap!$B:$B,0))</f>
        <v/>
      </c>
      <c r="D54" s="4" t="str">
        <f>+INDEX(Heatmap!D:D,MATCH(Graphs!$B54,Heatmap!$B:$B,0))</f>
        <v/>
      </c>
      <c r="E54" s="254">
        <f>+IF($B54&lt;=$B$53,INDEX(Heatmap!R:R,MATCH(Graphs!$B54,Heatmap!$B:$B,0)),0)</f>
        <v>0</v>
      </c>
      <c r="F54" s="254">
        <f t="shared" ref="F54:F73" si="3">+IF($B54&lt;=$B$53,INDEX($G$8:$G$27,MATCH($B54,$B$8:$B$27,0)),0)</f>
        <v>0</v>
      </c>
      <c r="G54" s="269"/>
    </row>
    <row r="55" spans="2:7" x14ac:dyDescent="0.35">
      <c r="B55" s="60">
        <f>+B54+1</f>
        <v>2</v>
      </c>
      <c r="C55" s="4" t="str">
        <f>+INDEX(Heatmap!C:C,MATCH(Graphs!$B55,Heatmap!$B:$B,0))</f>
        <v/>
      </c>
      <c r="D55" s="4" t="str">
        <f>+INDEX(Heatmap!D:D,MATCH(Graphs!$B55,Heatmap!$B:$B,0))</f>
        <v/>
      </c>
      <c r="E55" s="254">
        <f>+IF($B55&lt;=$B$53,INDEX(Heatmap!R:R,MATCH(Graphs!$B55,Heatmap!$B:$B,0)),0)</f>
        <v>0</v>
      </c>
      <c r="F55" s="254">
        <f t="shared" si="3"/>
        <v>0</v>
      </c>
      <c r="G55" s="269"/>
    </row>
    <row r="56" spans="2:7" x14ac:dyDescent="0.35">
      <c r="B56" s="60">
        <f t="shared" ref="B56:B72" si="4">+B55+1</f>
        <v>3</v>
      </c>
      <c r="C56" s="4" t="str">
        <f>+INDEX(Heatmap!C:C,MATCH(Graphs!$B56,Heatmap!$B:$B,0))</f>
        <v/>
      </c>
      <c r="D56" s="4" t="str">
        <f>+INDEX(Heatmap!D:D,MATCH(Graphs!$B56,Heatmap!$B:$B,0))</f>
        <v/>
      </c>
      <c r="E56" s="254">
        <f>+IF($B56&lt;=$B$53,INDEX(Heatmap!R:R,MATCH(Graphs!$B56,Heatmap!$B:$B,0)),0)</f>
        <v>0</v>
      </c>
      <c r="F56" s="254">
        <f t="shared" si="3"/>
        <v>0</v>
      </c>
      <c r="G56" s="269"/>
    </row>
    <row r="57" spans="2:7" x14ac:dyDescent="0.35">
      <c r="B57" s="60">
        <f t="shared" si="4"/>
        <v>4</v>
      </c>
      <c r="C57" s="4" t="str">
        <f>+INDEX(Heatmap!C:C,MATCH(Graphs!$B57,Heatmap!$B:$B,0))</f>
        <v/>
      </c>
      <c r="D57" s="4" t="str">
        <f>+INDEX(Heatmap!D:D,MATCH(Graphs!$B57,Heatmap!$B:$B,0))</f>
        <v/>
      </c>
      <c r="E57" s="254">
        <f>+IF($B57&lt;=$B$53,INDEX(Heatmap!R:R,MATCH(Graphs!$B57,Heatmap!$B:$B,0)),0)</f>
        <v>0</v>
      </c>
      <c r="F57" s="254">
        <f t="shared" si="3"/>
        <v>0</v>
      </c>
      <c r="G57" s="269"/>
    </row>
    <row r="58" spans="2:7" x14ac:dyDescent="0.35">
      <c r="B58" s="60">
        <f t="shared" si="4"/>
        <v>5</v>
      </c>
      <c r="C58" s="4" t="str">
        <f>+INDEX(Heatmap!C:C,MATCH(Graphs!$B58,Heatmap!$B:$B,0))</f>
        <v/>
      </c>
      <c r="D58" s="4" t="str">
        <f>+INDEX(Heatmap!D:D,MATCH(Graphs!$B58,Heatmap!$B:$B,0))</f>
        <v/>
      </c>
      <c r="E58" s="254">
        <f>+IF($B58&lt;=$B$53,INDEX(Heatmap!R:R,MATCH(Graphs!$B58,Heatmap!$B:$B,0)),0)</f>
        <v>0</v>
      </c>
      <c r="F58" s="254">
        <f t="shared" si="3"/>
        <v>0</v>
      </c>
      <c r="G58" s="269"/>
    </row>
    <row r="59" spans="2:7" x14ac:dyDescent="0.35">
      <c r="B59" s="60">
        <f t="shared" si="4"/>
        <v>6</v>
      </c>
      <c r="C59" s="4" t="str">
        <f>+INDEX(Heatmap!C:C,MATCH(Graphs!$B59,Heatmap!$B:$B,0))</f>
        <v/>
      </c>
      <c r="D59" s="4" t="str">
        <f>+INDEX(Heatmap!D:D,MATCH(Graphs!$B59,Heatmap!$B:$B,0))</f>
        <v/>
      </c>
      <c r="E59" s="254">
        <f>+IF($B59&lt;=$B$53,INDEX(Heatmap!R:R,MATCH(Graphs!$B59,Heatmap!$B:$B,0)),0)</f>
        <v>0</v>
      </c>
      <c r="F59" s="254">
        <f t="shared" si="3"/>
        <v>0</v>
      </c>
      <c r="G59" s="269"/>
    </row>
    <row r="60" spans="2:7" x14ac:dyDescent="0.35">
      <c r="B60" s="60">
        <f t="shared" si="4"/>
        <v>7</v>
      </c>
      <c r="C60" s="4" t="str">
        <f>+INDEX(Heatmap!C:C,MATCH(Graphs!$B60,Heatmap!$B:$B,0))</f>
        <v/>
      </c>
      <c r="D60" s="4" t="str">
        <f>+INDEX(Heatmap!D:D,MATCH(Graphs!$B60,Heatmap!$B:$B,0))</f>
        <v/>
      </c>
      <c r="E60" s="254">
        <f>+IF($B60&lt;=$B$53,INDEX(Heatmap!R:R,MATCH(Graphs!$B60,Heatmap!$B:$B,0)),0)</f>
        <v>0</v>
      </c>
      <c r="F60" s="254">
        <f t="shared" si="3"/>
        <v>0</v>
      </c>
      <c r="G60" s="269"/>
    </row>
    <row r="61" spans="2:7" x14ac:dyDescent="0.35">
      <c r="B61" s="60">
        <f t="shared" si="4"/>
        <v>8</v>
      </c>
      <c r="C61" s="4" t="str">
        <f>+INDEX(Heatmap!C:C,MATCH(Graphs!$B61,Heatmap!$B:$B,0))</f>
        <v/>
      </c>
      <c r="D61" s="4" t="str">
        <f>+INDEX(Heatmap!D:D,MATCH(Graphs!$B61,Heatmap!$B:$B,0))</f>
        <v/>
      </c>
      <c r="E61" s="254">
        <f>+IF($B61&lt;=$B$53,INDEX(Heatmap!R:R,MATCH(Graphs!$B61,Heatmap!$B:$B,0)),0)</f>
        <v>0</v>
      </c>
      <c r="F61" s="254">
        <f t="shared" si="3"/>
        <v>0</v>
      </c>
      <c r="G61" s="269"/>
    </row>
    <row r="62" spans="2:7" x14ac:dyDescent="0.35">
      <c r="B62" s="60">
        <f t="shared" si="4"/>
        <v>9</v>
      </c>
      <c r="C62" s="4" t="str">
        <f>+INDEX(Heatmap!C:C,MATCH(Graphs!$B62,Heatmap!$B:$B,0))</f>
        <v/>
      </c>
      <c r="D62" s="4" t="str">
        <f>+INDEX(Heatmap!D:D,MATCH(Graphs!$B62,Heatmap!$B:$B,0))</f>
        <v/>
      </c>
      <c r="E62" s="254">
        <f>+IF($B62&lt;=$B$53,INDEX(Heatmap!R:R,MATCH(Graphs!$B62,Heatmap!$B:$B,0)),0)</f>
        <v>0</v>
      </c>
      <c r="F62" s="254">
        <f t="shared" si="3"/>
        <v>0</v>
      </c>
      <c r="G62" s="269"/>
    </row>
    <row r="63" spans="2:7" x14ac:dyDescent="0.35">
      <c r="B63" s="60">
        <f t="shared" si="4"/>
        <v>10</v>
      </c>
      <c r="C63" s="4" t="str">
        <f>+INDEX(Heatmap!C:C,MATCH(Graphs!$B63,Heatmap!$B:$B,0))</f>
        <v/>
      </c>
      <c r="D63" s="4" t="str">
        <f>+INDEX(Heatmap!D:D,MATCH(Graphs!$B63,Heatmap!$B:$B,0))</f>
        <v/>
      </c>
      <c r="E63" s="254">
        <f>+IF($B63&lt;=$B$53,INDEX(Heatmap!R:R,MATCH(Graphs!$B63,Heatmap!$B:$B,0)),0)</f>
        <v>0</v>
      </c>
      <c r="F63" s="254">
        <f t="shared" si="3"/>
        <v>0</v>
      </c>
      <c r="G63" s="269"/>
    </row>
    <row r="64" spans="2:7" x14ac:dyDescent="0.35">
      <c r="B64" s="60">
        <f t="shared" si="4"/>
        <v>11</v>
      </c>
      <c r="C64" s="4" t="str">
        <f>+INDEX(Heatmap!C:C,MATCH(Graphs!$B64,Heatmap!$B:$B,0))</f>
        <v/>
      </c>
      <c r="D64" s="4" t="str">
        <f>+INDEX(Heatmap!D:D,MATCH(Graphs!$B64,Heatmap!$B:$B,0))</f>
        <v/>
      </c>
      <c r="E64" s="254">
        <f>+IF($B64&lt;=$B$53,INDEX(Heatmap!R:R,MATCH(Graphs!$B64,Heatmap!$B:$B,0)),0)</f>
        <v>0</v>
      </c>
      <c r="F64" s="254">
        <f t="shared" si="3"/>
        <v>0</v>
      </c>
      <c r="G64" s="269"/>
    </row>
    <row r="65" spans="2:7" x14ac:dyDescent="0.35">
      <c r="B65" s="60">
        <f t="shared" si="4"/>
        <v>12</v>
      </c>
      <c r="C65" s="4" t="str">
        <f>+INDEX(Heatmap!C:C,MATCH(Graphs!$B65,Heatmap!$B:$B,0))</f>
        <v/>
      </c>
      <c r="D65" s="4" t="str">
        <f>+INDEX(Heatmap!D:D,MATCH(Graphs!$B65,Heatmap!$B:$B,0))</f>
        <v/>
      </c>
      <c r="E65" s="254">
        <f>+IF($B65&lt;=$B$53,INDEX(Heatmap!R:R,MATCH(Graphs!$B65,Heatmap!$B:$B,0)),0)</f>
        <v>0</v>
      </c>
      <c r="F65" s="254">
        <f t="shared" si="3"/>
        <v>0</v>
      </c>
      <c r="G65" s="269"/>
    </row>
    <row r="66" spans="2:7" hidden="1" outlineLevel="1" x14ac:dyDescent="0.35">
      <c r="B66" s="60">
        <f t="shared" si="4"/>
        <v>13</v>
      </c>
      <c r="C66" s="4" t="str">
        <f>+INDEX(Heatmap!C:C,MATCH(Graphs!$B66,Heatmap!$B:$B,0))</f>
        <v/>
      </c>
      <c r="D66" s="4" t="str">
        <f>+INDEX(Heatmap!D:D,MATCH(Graphs!$B66,Heatmap!$B:$B,0))</f>
        <v/>
      </c>
      <c r="E66" s="254">
        <f>+IF($B66&lt;=$B$53,INDEX(Heatmap!R:R,MATCH(Graphs!$B66,Heatmap!$B:$B,0)),0)</f>
        <v>0</v>
      </c>
      <c r="F66" s="254">
        <f t="shared" si="3"/>
        <v>0</v>
      </c>
      <c r="G66" s="269"/>
    </row>
    <row r="67" spans="2:7" hidden="1" outlineLevel="1" x14ac:dyDescent="0.35">
      <c r="B67" s="60">
        <f t="shared" si="4"/>
        <v>14</v>
      </c>
      <c r="C67" s="4" t="str">
        <f>+INDEX(Heatmap!C:C,MATCH(Graphs!$B67,Heatmap!$B:$B,0))</f>
        <v/>
      </c>
      <c r="D67" s="4" t="str">
        <f>+INDEX(Heatmap!D:D,MATCH(Graphs!$B67,Heatmap!$B:$B,0))</f>
        <v/>
      </c>
      <c r="E67" s="254">
        <f>+IF($B67&lt;=$B$53,INDEX(Heatmap!R:R,MATCH(Graphs!$B67,Heatmap!$B:$B,0)),0)</f>
        <v>0</v>
      </c>
      <c r="F67" s="254">
        <f t="shared" si="3"/>
        <v>0</v>
      </c>
      <c r="G67" s="269"/>
    </row>
    <row r="68" spans="2:7" hidden="1" outlineLevel="1" x14ac:dyDescent="0.35">
      <c r="B68" s="60">
        <f t="shared" si="4"/>
        <v>15</v>
      </c>
      <c r="C68" s="4" t="str">
        <f>+INDEX(Heatmap!C:C,MATCH(Graphs!$B68,Heatmap!$B:$B,0))</f>
        <v/>
      </c>
      <c r="D68" s="4" t="str">
        <f>+INDEX(Heatmap!D:D,MATCH(Graphs!$B68,Heatmap!$B:$B,0))</f>
        <v/>
      </c>
      <c r="E68" s="254">
        <f>+IF($B68&lt;=$B$53,INDEX(Heatmap!R:R,MATCH(Graphs!$B68,Heatmap!$B:$B,0)),0)</f>
        <v>0</v>
      </c>
      <c r="F68" s="254">
        <f t="shared" si="3"/>
        <v>0</v>
      </c>
      <c r="G68" s="269"/>
    </row>
    <row r="69" spans="2:7" hidden="1" outlineLevel="1" x14ac:dyDescent="0.35">
      <c r="B69" s="60">
        <f t="shared" si="4"/>
        <v>16</v>
      </c>
      <c r="C69" s="4" t="str">
        <f>+INDEX(Heatmap!C:C,MATCH(Graphs!$B69,Heatmap!$B:$B,0))</f>
        <v/>
      </c>
      <c r="D69" s="4" t="str">
        <f>+INDEX(Heatmap!D:D,MATCH(Graphs!$B69,Heatmap!$B:$B,0))</f>
        <v/>
      </c>
      <c r="E69" s="254">
        <f>+IF($B69&lt;=$B$53,INDEX(Heatmap!R:R,MATCH(Graphs!$B69,Heatmap!$B:$B,0)),0)</f>
        <v>0</v>
      </c>
      <c r="F69" s="254">
        <f t="shared" si="3"/>
        <v>0</v>
      </c>
      <c r="G69" s="269"/>
    </row>
    <row r="70" spans="2:7" hidden="1" outlineLevel="1" x14ac:dyDescent="0.35">
      <c r="B70" s="60">
        <f t="shared" si="4"/>
        <v>17</v>
      </c>
      <c r="C70" s="4" t="str">
        <f>+INDEX(Heatmap!C:C,MATCH(Graphs!$B70,Heatmap!$B:$B,0))</f>
        <v/>
      </c>
      <c r="D70" s="4" t="str">
        <f>+INDEX(Heatmap!D:D,MATCH(Graphs!$B70,Heatmap!$B:$B,0))</f>
        <v/>
      </c>
      <c r="E70" s="254">
        <f>+IF($B70&lt;=$B$53,INDEX(Heatmap!R:R,MATCH(Graphs!$B70,Heatmap!$B:$B,0)),0)</f>
        <v>0</v>
      </c>
      <c r="F70" s="254">
        <f t="shared" si="3"/>
        <v>0</v>
      </c>
      <c r="G70" s="269"/>
    </row>
    <row r="71" spans="2:7" hidden="1" outlineLevel="1" x14ac:dyDescent="0.35">
      <c r="B71" s="60">
        <f t="shared" si="4"/>
        <v>18</v>
      </c>
      <c r="C71" s="4" t="str">
        <f>+INDEX(Heatmap!C:C,MATCH(Graphs!$B71,Heatmap!$B:$B,0))</f>
        <v/>
      </c>
      <c r="D71" s="4" t="str">
        <f>+INDEX(Heatmap!D:D,MATCH(Graphs!$B71,Heatmap!$B:$B,0))</f>
        <v/>
      </c>
      <c r="E71" s="254">
        <f>+IF($B71&lt;=$B$53,INDEX(Heatmap!R:R,MATCH(Graphs!$B71,Heatmap!$B:$B,0)),0)</f>
        <v>0</v>
      </c>
      <c r="F71" s="254">
        <f t="shared" si="3"/>
        <v>0</v>
      </c>
      <c r="G71" s="269"/>
    </row>
    <row r="72" spans="2:7" hidden="1" outlineLevel="1" x14ac:dyDescent="0.35">
      <c r="B72" s="60">
        <f t="shared" si="4"/>
        <v>19</v>
      </c>
      <c r="C72" s="4" t="str">
        <f>+INDEX(Heatmap!C:C,MATCH(Graphs!$B72,Heatmap!$B:$B,0))</f>
        <v/>
      </c>
      <c r="D72" s="4" t="str">
        <f>+INDEX(Heatmap!D:D,MATCH(Graphs!$B72,Heatmap!$B:$B,0))</f>
        <v/>
      </c>
      <c r="E72" s="254">
        <f>+IF($B72&lt;=$B$53,INDEX(Heatmap!R:R,MATCH(Graphs!$B72,Heatmap!$B:$B,0)),0)</f>
        <v>0</v>
      </c>
      <c r="F72" s="254">
        <f t="shared" si="3"/>
        <v>0</v>
      </c>
      <c r="G72" s="269"/>
    </row>
    <row r="73" spans="2:7" hidden="1" outlineLevel="1" x14ac:dyDescent="0.35">
      <c r="B73" s="60">
        <f t="shared" ref="B73" si="5">+B72+1</f>
        <v>20</v>
      </c>
      <c r="C73" s="4" t="str">
        <f>+INDEX(Heatmap!C:C,MATCH(Graphs!$B73,Heatmap!$B:$B,0))</f>
        <v/>
      </c>
      <c r="D73" s="4" t="str">
        <f>+INDEX(Heatmap!D:D,MATCH(Graphs!$B73,Heatmap!$B:$B,0))</f>
        <v/>
      </c>
      <c r="E73" s="254">
        <f>+IF($B73&lt;=$B$53,INDEX(Heatmap!R:R,MATCH(Graphs!$B73,Heatmap!$B:$B,0)),0)</f>
        <v>0</v>
      </c>
      <c r="F73" s="254">
        <f t="shared" si="3"/>
        <v>0</v>
      </c>
      <c r="G73" s="269"/>
    </row>
    <row r="74" spans="2:7" collapsed="1" x14ac:dyDescent="0.35"/>
    <row r="105" spans="2:28" x14ac:dyDescent="0.35">
      <c r="C105" s="37" t="s">
        <v>984</v>
      </c>
      <c r="D105" s="36"/>
      <c r="E105" s="36"/>
      <c r="F105" s="36"/>
      <c r="G105" s="36"/>
      <c r="H105" s="36"/>
      <c r="I105" s="288"/>
      <c r="J105" s="288"/>
      <c r="K105" s="288"/>
      <c r="L105" s="288"/>
      <c r="M105" s="288"/>
      <c r="N105" s="288"/>
      <c r="O105" s="288"/>
      <c r="P105" s="288"/>
      <c r="Q105" s="288"/>
      <c r="R105" s="288"/>
      <c r="S105" s="288"/>
      <c r="T105" s="288"/>
      <c r="U105" s="288"/>
      <c r="V105" s="288"/>
      <c r="W105" s="288"/>
      <c r="X105" s="288"/>
      <c r="Y105" s="288"/>
      <c r="Z105" s="288"/>
      <c r="AA105" s="288"/>
      <c r="AB105" s="288"/>
    </row>
    <row r="106" spans="2:28" x14ac:dyDescent="0.35">
      <c r="C106" s="71" t="s">
        <v>983</v>
      </c>
    </row>
    <row r="107" spans="2:28" x14ac:dyDescent="0.35">
      <c r="C107" s="71" t="s">
        <v>886</v>
      </c>
    </row>
    <row r="109" spans="2:28" x14ac:dyDescent="0.35">
      <c r="E109" s="293" t="s">
        <v>804</v>
      </c>
    </row>
    <row r="110" spans="2:28" ht="43.5" x14ac:dyDescent="0.35">
      <c r="C110" s="175" t="s">
        <v>159</v>
      </c>
      <c r="D110" s="175" t="s">
        <v>169</v>
      </c>
      <c r="E110" s="176" t="s">
        <v>681</v>
      </c>
      <c r="F110" s="45" t="s">
        <v>1017</v>
      </c>
      <c r="G110" s="213"/>
    </row>
    <row r="111" spans="2:28" x14ac:dyDescent="0.35">
      <c r="B111" s="60">
        <v>1</v>
      </c>
      <c r="C111" s="4" t="str">
        <f>+INDEX(Heatmap!C:C,MATCH(Graphs!$B111,Heatmap!$B:$B,0))</f>
        <v/>
      </c>
      <c r="D111" s="4" t="str">
        <f>+INDEX(Heatmap!D:D,MATCH(Graphs!$B111,Heatmap!$B:$B,0))</f>
        <v/>
      </c>
      <c r="E111" s="254">
        <f>+IF($B111&lt;=$B$53,INDEX(Heatmap!R:R,MATCH(Graphs!$B111,Heatmap!$B:$B,0)),0)</f>
        <v>0</v>
      </c>
      <c r="F111" s="354">
        <f t="shared" ref="F111:F130" si="6">+(E8*(4/3))-(F8*(3/4))</f>
        <v>0</v>
      </c>
      <c r="G111" s="269"/>
    </row>
    <row r="112" spans="2:28" x14ac:dyDescent="0.35">
      <c r="B112" s="60">
        <f>+B111+1</f>
        <v>2</v>
      </c>
      <c r="C112" s="4" t="str">
        <f>+INDEX(Heatmap!C:C,MATCH(Graphs!$B112,Heatmap!$B:$B,0))</f>
        <v/>
      </c>
      <c r="D112" s="4" t="str">
        <f>+INDEX(Heatmap!D:D,MATCH(Graphs!$B112,Heatmap!$B:$B,0))</f>
        <v/>
      </c>
      <c r="E112" s="254">
        <f>+IF($B112&lt;=$B$53,INDEX(Heatmap!R:R,MATCH(Graphs!$B112,Heatmap!$B:$B,0)),0)</f>
        <v>0</v>
      </c>
      <c r="F112" s="354">
        <f t="shared" si="6"/>
        <v>0</v>
      </c>
      <c r="G112" s="269"/>
    </row>
    <row r="113" spans="2:7" x14ac:dyDescent="0.35">
      <c r="B113" s="60">
        <f t="shared" ref="B113:B130" si="7">+B112+1</f>
        <v>3</v>
      </c>
      <c r="C113" s="4" t="str">
        <f>+INDEX(Heatmap!C:C,MATCH(Graphs!$B113,Heatmap!$B:$B,0))</f>
        <v/>
      </c>
      <c r="D113" s="4" t="str">
        <f>+INDEX(Heatmap!D:D,MATCH(Graphs!$B113,Heatmap!$B:$B,0))</f>
        <v/>
      </c>
      <c r="E113" s="254">
        <f>+IF($B113&lt;=$B$53,INDEX(Heatmap!R:R,MATCH(Graphs!$B113,Heatmap!$B:$B,0)),0)</f>
        <v>0</v>
      </c>
      <c r="F113" s="354">
        <f t="shared" si="6"/>
        <v>0</v>
      </c>
      <c r="G113" s="269"/>
    </row>
    <row r="114" spans="2:7" x14ac:dyDescent="0.35">
      <c r="B114" s="60">
        <f t="shared" si="7"/>
        <v>4</v>
      </c>
      <c r="C114" s="4" t="str">
        <f>+INDEX(Heatmap!C:C,MATCH(Graphs!$B114,Heatmap!$B:$B,0))</f>
        <v/>
      </c>
      <c r="D114" s="4" t="str">
        <f>+INDEX(Heatmap!D:D,MATCH(Graphs!$B114,Heatmap!$B:$B,0))</f>
        <v/>
      </c>
      <c r="E114" s="254">
        <f>+IF($B114&lt;=$B$53,INDEX(Heatmap!R:R,MATCH(Graphs!$B114,Heatmap!$B:$B,0)),0)</f>
        <v>0</v>
      </c>
      <c r="F114" s="354">
        <f t="shared" si="6"/>
        <v>0</v>
      </c>
      <c r="G114" s="269"/>
    </row>
    <row r="115" spans="2:7" x14ac:dyDescent="0.35">
      <c r="B115" s="60">
        <f t="shared" si="7"/>
        <v>5</v>
      </c>
      <c r="C115" s="4" t="str">
        <f>+INDEX(Heatmap!C:C,MATCH(Graphs!$B115,Heatmap!$B:$B,0))</f>
        <v/>
      </c>
      <c r="D115" s="4" t="str">
        <f>+INDEX(Heatmap!D:D,MATCH(Graphs!$B115,Heatmap!$B:$B,0))</f>
        <v/>
      </c>
      <c r="E115" s="254">
        <f>+IF($B115&lt;=$B$53,INDEX(Heatmap!R:R,MATCH(Graphs!$B115,Heatmap!$B:$B,0)),0)</f>
        <v>0</v>
      </c>
      <c r="F115" s="354">
        <f t="shared" si="6"/>
        <v>0</v>
      </c>
      <c r="G115" s="269"/>
    </row>
    <row r="116" spans="2:7" x14ac:dyDescent="0.35">
      <c r="B116" s="60">
        <f t="shared" si="7"/>
        <v>6</v>
      </c>
      <c r="C116" s="4" t="str">
        <f>+INDEX(Heatmap!C:C,MATCH(Graphs!$B116,Heatmap!$B:$B,0))</f>
        <v/>
      </c>
      <c r="D116" s="4" t="str">
        <f>+INDEX(Heatmap!D:D,MATCH(Graphs!$B116,Heatmap!$B:$B,0))</f>
        <v/>
      </c>
      <c r="E116" s="254">
        <f>+IF($B116&lt;=$B$53,INDEX(Heatmap!R:R,MATCH(Graphs!$B116,Heatmap!$B:$B,0)),0)</f>
        <v>0</v>
      </c>
      <c r="F116" s="354">
        <f t="shared" si="6"/>
        <v>0</v>
      </c>
      <c r="G116" s="269"/>
    </row>
    <row r="117" spans="2:7" x14ac:dyDescent="0.35">
      <c r="B117" s="60">
        <f t="shared" si="7"/>
        <v>7</v>
      </c>
      <c r="C117" s="4" t="str">
        <f>+INDEX(Heatmap!C:C,MATCH(Graphs!$B117,Heatmap!$B:$B,0))</f>
        <v/>
      </c>
      <c r="D117" s="4" t="str">
        <f>+INDEX(Heatmap!D:D,MATCH(Graphs!$B117,Heatmap!$B:$B,0))</f>
        <v/>
      </c>
      <c r="E117" s="254">
        <f>+IF($B117&lt;=$B$53,INDEX(Heatmap!R:R,MATCH(Graphs!$B117,Heatmap!$B:$B,0)),0)</f>
        <v>0</v>
      </c>
      <c r="F117" s="354">
        <f t="shared" si="6"/>
        <v>0</v>
      </c>
      <c r="G117" s="269"/>
    </row>
    <row r="118" spans="2:7" x14ac:dyDescent="0.35">
      <c r="B118" s="60">
        <f t="shared" si="7"/>
        <v>8</v>
      </c>
      <c r="C118" s="4" t="str">
        <f>+INDEX(Heatmap!C:C,MATCH(Graphs!$B118,Heatmap!$B:$B,0))</f>
        <v/>
      </c>
      <c r="D118" s="4" t="str">
        <f>+INDEX(Heatmap!D:D,MATCH(Graphs!$B118,Heatmap!$B:$B,0))</f>
        <v/>
      </c>
      <c r="E118" s="254">
        <f>+IF($B118&lt;=$B$53,INDEX(Heatmap!R:R,MATCH(Graphs!$B118,Heatmap!$B:$B,0)),0)</f>
        <v>0</v>
      </c>
      <c r="F118" s="354">
        <f t="shared" si="6"/>
        <v>0</v>
      </c>
      <c r="G118" s="269"/>
    </row>
    <row r="119" spans="2:7" x14ac:dyDescent="0.35">
      <c r="B119" s="60">
        <f t="shared" si="7"/>
        <v>9</v>
      </c>
      <c r="C119" s="4" t="str">
        <f>+INDEX(Heatmap!C:C,MATCH(Graphs!$B119,Heatmap!$B:$B,0))</f>
        <v/>
      </c>
      <c r="D119" s="4" t="str">
        <f>+INDEX(Heatmap!D:D,MATCH(Graphs!$B119,Heatmap!$B:$B,0))</f>
        <v/>
      </c>
      <c r="E119" s="254">
        <f>+IF($B119&lt;=$B$53,INDEX(Heatmap!R:R,MATCH(Graphs!$B119,Heatmap!$B:$B,0)),0)</f>
        <v>0</v>
      </c>
      <c r="F119" s="354">
        <f t="shared" si="6"/>
        <v>0</v>
      </c>
      <c r="G119" s="269"/>
    </row>
    <row r="120" spans="2:7" x14ac:dyDescent="0.35">
      <c r="B120" s="60">
        <f t="shared" si="7"/>
        <v>10</v>
      </c>
      <c r="C120" s="4" t="str">
        <f>+INDEX(Heatmap!C:C,MATCH(Graphs!$B120,Heatmap!$B:$B,0))</f>
        <v/>
      </c>
      <c r="D120" s="4" t="str">
        <f>+INDEX(Heatmap!D:D,MATCH(Graphs!$B120,Heatmap!$B:$B,0))</f>
        <v/>
      </c>
      <c r="E120" s="254">
        <f>+IF($B120&lt;=$B$53,INDEX(Heatmap!R:R,MATCH(Graphs!$B120,Heatmap!$B:$B,0)),0)</f>
        <v>0</v>
      </c>
      <c r="F120" s="354">
        <f t="shared" si="6"/>
        <v>0</v>
      </c>
      <c r="G120" s="269"/>
    </row>
    <row r="121" spans="2:7" x14ac:dyDescent="0.35">
      <c r="B121" s="60">
        <f t="shared" si="7"/>
        <v>11</v>
      </c>
      <c r="C121" s="4" t="str">
        <f>+INDEX(Heatmap!C:C,MATCH(Graphs!$B121,Heatmap!$B:$B,0))</f>
        <v/>
      </c>
      <c r="D121" s="4" t="str">
        <f>+INDEX(Heatmap!D:D,MATCH(Graphs!$B121,Heatmap!$B:$B,0))</f>
        <v/>
      </c>
      <c r="E121" s="254">
        <f>+IF($B121&lt;=$B$53,INDEX(Heatmap!R:R,MATCH(Graphs!$B121,Heatmap!$B:$B,0)),0)</f>
        <v>0</v>
      </c>
      <c r="F121" s="354">
        <f t="shared" si="6"/>
        <v>0</v>
      </c>
      <c r="G121" s="269"/>
    </row>
    <row r="122" spans="2:7" x14ac:dyDescent="0.35">
      <c r="B122" s="60">
        <f t="shared" si="7"/>
        <v>12</v>
      </c>
      <c r="C122" s="4" t="str">
        <f>+INDEX(Heatmap!C:C,MATCH(Graphs!$B122,Heatmap!$B:$B,0))</f>
        <v/>
      </c>
      <c r="D122" s="4" t="str">
        <f>+INDEX(Heatmap!D:D,MATCH(Graphs!$B122,Heatmap!$B:$B,0))</f>
        <v/>
      </c>
      <c r="E122" s="254">
        <f>+IF($B122&lt;=$B$53,INDEX(Heatmap!R:R,MATCH(Graphs!$B122,Heatmap!$B:$B,0)),0)</f>
        <v>0</v>
      </c>
      <c r="F122" s="354">
        <f t="shared" si="6"/>
        <v>0</v>
      </c>
      <c r="G122" s="269"/>
    </row>
    <row r="123" spans="2:7" outlineLevel="1" x14ac:dyDescent="0.35">
      <c r="B123" s="60">
        <f t="shared" si="7"/>
        <v>13</v>
      </c>
      <c r="C123" s="4" t="str">
        <f>+INDEX(Heatmap!C:C,MATCH(Graphs!$B123,Heatmap!$B:$B,0))</f>
        <v/>
      </c>
      <c r="D123" s="4" t="str">
        <f>+INDEX(Heatmap!D:D,MATCH(Graphs!$B123,Heatmap!$B:$B,0))</f>
        <v/>
      </c>
      <c r="E123" s="254">
        <f>+IF($B123&lt;=$B$53,INDEX(Heatmap!R:R,MATCH(Graphs!$B123,Heatmap!$B:$B,0)),0)</f>
        <v>0</v>
      </c>
      <c r="F123" s="354">
        <f t="shared" si="6"/>
        <v>0</v>
      </c>
      <c r="G123" s="269"/>
    </row>
    <row r="124" spans="2:7" outlineLevel="1" x14ac:dyDescent="0.35">
      <c r="B124" s="60">
        <f t="shared" si="7"/>
        <v>14</v>
      </c>
      <c r="C124" s="4" t="str">
        <f>+INDEX(Heatmap!C:C,MATCH(Graphs!$B124,Heatmap!$B:$B,0))</f>
        <v/>
      </c>
      <c r="D124" s="4" t="str">
        <f>+INDEX(Heatmap!D:D,MATCH(Graphs!$B124,Heatmap!$B:$B,0))</f>
        <v/>
      </c>
      <c r="E124" s="254">
        <f>+IF($B124&lt;=$B$53,INDEX(Heatmap!R:R,MATCH(Graphs!$B124,Heatmap!$B:$B,0)),0)</f>
        <v>0</v>
      </c>
      <c r="F124" s="354">
        <f t="shared" si="6"/>
        <v>0</v>
      </c>
      <c r="G124" s="269"/>
    </row>
    <row r="125" spans="2:7" outlineLevel="1" x14ac:dyDescent="0.35">
      <c r="B125" s="60">
        <f t="shared" si="7"/>
        <v>15</v>
      </c>
      <c r="C125" s="4" t="str">
        <f>+INDEX(Heatmap!C:C,MATCH(Graphs!$B125,Heatmap!$B:$B,0))</f>
        <v/>
      </c>
      <c r="D125" s="4" t="str">
        <f>+INDEX(Heatmap!D:D,MATCH(Graphs!$B125,Heatmap!$B:$B,0))</f>
        <v/>
      </c>
      <c r="E125" s="254">
        <f>+IF($B125&lt;=$B$53,INDEX(Heatmap!R:R,MATCH(Graphs!$B125,Heatmap!$B:$B,0)),0)</f>
        <v>0</v>
      </c>
      <c r="F125" s="354">
        <f t="shared" si="6"/>
        <v>0</v>
      </c>
      <c r="G125" s="269"/>
    </row>
    <row r="126" spans="2:7" outlineLevel="1" x14ac:dyDescent="0.35">
      <c r="B126" s="60">
        <f t="shared" si="7"/>
        <v>16</v>
      </c>
      <c r="C126" s="4" t="str">
        <f>+INDEX(Heatmap!C:C,MATCH(Graphs!$B126,Heatmap!$B:$B,0))</f>
        <v/>
      </c>
      <c r="D126" s="4" t="str">
        <f>+INDEX(Heatmap!D:D,MATCH(Graphs!$B126,Heatmap!$B:$B,0))</f>
        <v/>
      </c>
      <c r="E126" s="254">
        <f>+IF($B126&lt;=$B$53,INDEX(Heatmap!R:R,MATCH(Graphs!$B126,Heatmap!$B:$B,0)),0)</f>
        <v>0</v>
      </c>
      <c r="F126" s="354">
        <f t="shared" si="6"/>
        <v>0</v>
      </c>
      <c r="G126" s="269"/>
    </row>
    <row r="127" spans="2:7" outlineLevel="1" x14ac:dyDescent="0.35">
      <c r="B127" s="60">
        <f t="shared" si="7"/>
        <v>17</v>
      </c>
      <c r="C127" s="4" t="str">
        <f>+INDEX(Heatmap!C:C,MATCH(Graphs!$B127,Heatmap!$B:$B,0))</f>
        <v/>
      </c>
      <c r="D127" s="4" t="str">
        <f>+INDEX(Heatmap!D:D,MATCH(Graphs!$B127,Heatmap!$B:$B,0))</f>
        <v/>
      </c>
      <c r="E127" s="254">
        <f>+IF($B127&lt;=$B$53,INDEX(Heatmap!R:R,MATCH(Graphs!$B127,Heatmap!$B:$B,0)),0)</f>
        <v>0</v>
      </c>
      <c r="F127" s="354">
        <f t="shared" si="6"/>
        <v>0</v>
      </c>
      <c r="G127" s="269"/>
    </row>
    <row r="128" spans="2:7" outlineLevel="1" x14ac:dyDescent="0.35">
      <c r="B128" s="60">
        <f t="shared" si="7"/>
        <v>18</v>
      </c>
      <c r="C128" s="4" t="str">
        <f>+INDEX(Heatmap!C:C,MATCH(Graphs!$B128,Heatmap!$B:$B,0))</f>
        <v/>
      </c>
      <c r="D128" s="4" t="str">
        <f>+INDEX(Heatmap!D:D,MATCH(Graphs!$B128,Heatmap!$B:$B,0))</f>
        <v/>
      </c>
      <c r="E128" s="254">
        <f>+IF($B128&lt;=$B$53,INDEX(Heatmap!R:R,MATCH(Graphs!$B128,Heatmap!$B:$B,0)),0)</f>
        <v>0</v>
      </c>
      <c r="F128" s="354">
        <f t="shared" si="6"/>
        <v>0</v>
      </c>
      <c r="G128" s="269"/>
    </row>
    <row r="129" spans="2:7" outlineLevel="1" x14ac:dyDescent="0.35">
      <c r="B129" s="60">
        <f t="shared" si="7"/>
        <v>19</v>
      </c>
      <c r="C129" s="4" t="str">
        <f>+INDEX(Heatmap!C:C,MATCH(Graphs!$B129,Heatmap!$B:$B,0))</f>
        <v/>
      </c>
      <c r="D129" s="4" t="str">
        <f>+INDEX(Heatmap!D:D,MATCH(Graphs!$B129,Heatmap!$B:$B,0))</f>
        <v/>
      </c>
      <c r="E129" s="254">
        <f>+IF($B129&lt;=$B$53,INDEX(Heatmap!R:R,MATCH(Graphs!$B129,Heatmap!$B:$B,0)),0)</f>
        <v>0</v>
      </c>
      <c r="F129" s="354">
        <f t="shared" si="6"/>
        <v>0</v>
      </c>
      <c r="G129" s="269"/>
    </row>
    <row r="130" spans="2:7" outlineLevel="1" x14ac:dyDescent="0.35">
      <c r="B130" s="60">
        <f t="shared" si="7"/>
        <v>20</v>
      </c>
      <c r="C130" s="4" t="str">
        <f>+INDEX(Heatmap!C:C,MATCH(Graphs!$B130,Heatmap!$B:$B,0))</f>
        <v/>
      </c>
      <c r="D130" s="4" t="str">
        <f>+INDEX(Heatmap!D:D,MATCH(Graphs!$B130,Heatmap!$B:$B,0))</f>
        <v/>
      </c>
      <c r="E130" s="254">
        <f>+IF($B130&lt;=$B$53,INDEX(Heatmap!R:R,MATCH(Graphs!$B130,Heatmap!$B:$B,0)),0)</f>
        <v>0</v>
      </c>
      <c r="F130" s="354">
        <f t="shared" si="6"/>
        <v>0</v>
      </c>
      <c r="G130" s="269"/>
    </row>
  </sheetData>
  <pageMargins left="0.7" right="0.7" top="0.75" bottom="0.75" header="0.3" footer="0.3"/>
  <pageSetup paperSize="9" scale="2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0A68-B262-40EC-BD92-7DCA3493D542}">
  <sheetPr>
    <tabColor theme="4"/>
  </sheetPr>
  <dimension ref="A1:N15"/>
  <sheetViews>
    <sheetView showGridLines="0"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8.90625" defaultRowHeight="14.5" x14ac:dyDescent="0.35"/>
  <cols>
    <col min="1" max="1" width="2.6328125" style="60" customWidth="1"/>
    <col min="2" max="2" width="3.08984375" style="60" bestFit="1" customWidth="1"/>
    <col min="3" max="4" width="23.6328125" style="1" customWidth="1"/>
    <col min="5" max="6" width="35.54296875" style="1" customWidth="1"/>
    <col min="7" max="8" width="30.6328125" style="1" customWidth="1"/>
    <col min="9" max="9" width="16.08984375" style="1" customWidth="1"/>
    <col min="10" max="10" width="30.90625" style="1" bestFit="1" customWidth="1"/>
    <col min="11" max="11" width="54.81640625" style="1" customWidth="1"/>
    <col min="12" max="12" width="16.08984375" style="1" customWidth="1"/>
    <col min="13" max="13" width="30.90625" style="1" bestFit="1" customWidth="1"/>
    <col min="14" max="14" width="54.81640625" style="1" customWidth="1"/>
    <col min="15" max="16384" width="8.90625" style="1"/>
  </cols>
  <sheetData>
    <row r="1" spans="1:14" x14ac:dyDescent="0.35">
      <c r="D1" s="259"/>
      <c r="E1" s="259"/>
      <c r="F1" s="259"/>
      <c r="G1" s="259"/>
      <c r="H1" s="259"/>
      <c r="I1" s="259"/>
    </row>
    <row r="2" spans="1:14" ht="58" x14ac:dyDescent="0.35">
      <c r="C2" s="137" t="s">
        <v>409</v>
      </c>
      <c r="D2" s="355" t="s">
        <v>1018</v>
      </c>
      <c r="E2" s="356"/>
      <c r="F2" s="356"/>
      <c r="G2" s="356"/>
      <c r="H2" s="357"/>
    </row>
    <row r="3" spans="1:14" ht="18.5" x14ac:dyDescent="0.45">
      <c r="C3" s="128" t="s">
        <v>410</v>
      </c>
      <c r="D3" s="222"/>
    </row>
    <row r="4" spans="1:14" x14ac:dyDescent="0.35">
      <c r="C4" s="71"/>
      <c r="N4"/>
    </row>
    <row r="5" spans="1:14" ht="55.5" x14ac:dyDescent="0.35">
      <c r="C5" s="214" t="s">
        <v>585</v>
      </c>
      <c r="D5" s="215" t="s">
        <v>598</v>
      </c>
      <c r="E5" s="214" t="s">
        <v>497</v>
      </c>
      <c r="F5" s="40" t="s">
        <v>498</v>
      </c>
      <c r="G5" s="324" t="s">
        <v>777</v>
      </c>
      <c r="H5" s="324" t="s">
        <v>778</v>
      </c>
      <c r="I5" s="214" t="s">
        <v>507</v>
      </c>
      <c r="J5" s="214" t="s">
        <v>976</v>
      </c>
      <c r="K5" s="214" t="s">
        <v>974</v>
      </c>
      <c r="L5" s="214" t="s">
        <v>508</v>
      </c>
      <c r="M5" s="214" t="s">
        <v>977</v>
      </c>
      <c r="N5" s="214" t="s">
        <v>975</v>
      </c>
    </row>
    <row r="6" spans="1:14" ht="101.5" customHeight="1" x14ac:dyDescent="0.35">
      <c r="A6" s="60" t="str">
        <f>+C6&amp;D6</f>
        <v/>
      </c>
      <c r="B6" s="310">
        <v>1</v>
      </c>
      <c r="C6" s="15" t="str">
        <f>+IFERROR(INDEX('Strategy &amp; KPI DB'!$D:$D,MATCH('Relevant KPIs'!$D6,'Strategy &amp; KPI DB'!$C:$C,0)),"")</f>
        <v/>
      </c>
      <c r="D6" s="289"/>
      <c r="E6" s="7" t="str">
        <f>+IFERROR(INDEX('Strategy &amp; KPI DB'!$E:$E,MATCH('Relevant KPIs'!$D6,'Strategy &amp; KPI DB'!$C:$C,0)),"")</f>
        <v/>
      </c>
      <c r="F6" s="15" t="str">
        <f>+IFERROR(INDEX('Strategy &amp; KPI DB'!$J$7:$U$53,MATCH('Relevant KPIs'!$D6,'Strategy &amp; KPI DB'!$C$7:$C$53,0),MATCH('Relevant KPIs'!F$5,'Strategy &amp; KPI DB'!$J$7:$U$7,0)),"")</f>
        <v/>
      </c>
      <c r="G6" s="15" t="str">
        <f>+IFERROR(INDEX('Strategy &amp; KPI DB'!$J$7:$U$53,MATCH('Relevant KPIs'!$D6,'Strategy &amp; KPI DB'!$C$7:$C$53,0),MATCH('Relevant KPIs'!G$5,'Strategy &amp; KPI DB'!$J$7:$U$7,0)),"")</f>
        <v/>
      </c>
      <c r="H6" s="15" t="str">
        <f>+IFERROR(INDEX('Strategy &amp; KPI DB'!$J$7:$U$53,MATCH('Relevant KPIs'!$D6,'Strategy &amp; KPI DB'!$C$7:$C$53,0),MATCH('Relevant KPIs'!H$5,'Strategy &amp; KPI DB'!$J$7:$U$7,0)),"")</f>
        <v/>
      </c>
      <c r="I6" s="7" t="str">
        <f>+IFERROR(INDEX('Strategy &amp; KPI DB'!$J$7:$U$53,MATCH('Relevant KPIs'!$D6,'Strategy &amp; KPI DB'!$C$7:$C$53,0),MATCH('Relevant KPIs'!I$5,'Strategy &amp; KPI DB'!$J$7:$U$7,0)),"")</f>
        <v/>
      </c>
      <c r="J6" s="7" t="str">
        <f>+IFERROR(INDEX('Strategy &amp; KPI DB'!$J$7:$U$53,MATCH('Relevant KPIs'!$D6,'Strategy &amp; KPI DB'!$C$7:$C$53,0),MATCH('Relevant KPIs'!J$5,'Strategy &amp; KPI DB'!$J$7:$U$7,0)),"")</f>
        <v/>
      </c>
      <c r="K6" s="7" t="str">
        <f>+IFERROR(INDEX('Strategy &amp; KPI DB'!$J$7:$U$53,MATCH('Relevant KPIs'!$D6,'Strategy &amp; KPI DB'!$C$7:$C$53,0),MATCH('Relevant KPIs'!K$5,'Strategy &amp; KPI DB'!$J$7:$U$7,0)),"")</f>
        <v/>
      </c>
      <c r="L6" s="7" t="str">
        <f>+IFERROR(INDEX('Strategy &amp; KPI DB'!$J$7:$U$53,MATCH('Relevant KPIs'!$D6,'Strategy &amp; KPI DB'!$C$7:$C$53,0),MATCH('Relevant KPIs'!L$5,'Strategy &amp; KPI DB'!$J$7:$U$7,0)),"")</f>
        <v/>
      </c>
      <c r="M6" s="7" t="str">
        <f>+IFERROR(INDEX('Strategy &amp; KPI DB'!$J$7:$U$53,MATCH('Relevant KPIs'!$D6,'Strategy &amp; KPI DB'!$C$7:$C$53,0),MATCH('Relevant KPIs'!M$5,'Strategy &amp; KPI DB'!$J$7:$U$7,0)),"")</f>
        <v/>
      </c>
      <c r="N6" s="7" t="str">
        <f>+IFERROR(INDEX('Strategy &amp; KPI DB'!$J$7:$U$53,MATCH('Relevant KPIs'!$D6,'Strategy &amp; KPI DB'!$C$7:$C$53,0),MATCH('Relevant KPIs'!N$5,'Strategy &amp; KPI DB'!$J$7:$U$7,0)),"")</f>
        <v/>
      </c>
    </row>
    <row r="7" spans="1:14" ht="100" customHeight="1" x14ac:dyDescent="0.35">
      <c r="A7" s="60" t="str">
        <f t="shared" ref="A7:A15" si="0">+C7&amp;D7</f>
        <v/>
      </c>
      <c r="B7" s="310">
        <f>+B6+1</f>
        <v>2</v>
      </c>
      <c r="C7" s="15" t="str">
        <f>+IFERROR(INDEX('Strategy &amp; KPI DB'!$D:$D,MATCH('Relevant KPIs'!$D7,'Strategy &amp; KPI DB'!$C:$C,0)),"")</f>
        <v/>
      </c>
      <c r="D7" s="289"/>
      <c r="E7" s="7" t="str">
        <f>+IFERROR(INDEX('Strategy &amp; KPI DB'!$E:$E,MATCH('Relevant KPIs'!$D7,'Strategy &amp; KPI DB'!$C:$C,0)),"")</f>
        <v/>
      </c>
      <c r="F7" s="15" t="str">
        <f>+IFERROR(INDEX('Strategy &amp; KPI DB'!$J$7:$U$53,MATCH('Relevant KPIs'!$D7,'Strategy &amp; KPI DB'!$C$7:$C$53,0),MATCH('Relevant KPIs'!F$5,'Strategy &amp; KPI DB'!$J$7:$U$7,0)),"")</f>
        <v/>
      </c>
      <c r="G7" s="15" t="str">
        <f>+IFERROR(INDEX('Strategy &amp; KPI DB'!$J$7:$U$53,MATCH('Relevant KPIs'!$D7,'Strategy &amp; KPI DB'!$C$7:$C$53,0),MATCH('Relevant KPIs'!G$5,'Strategy &amp; KPI DB'!$J$7:$U$7,0)),"")</f>
        <v/>
      </c>
      <c r="H7" s="15" t="str">
        <f>+IFERROR(INDEX('Strategy &amp; KPI DB'!$J$7:$U$53,MATCH('Relevant KPIs'!$D7,'Strategy &amp; KPI DB'!$C$7:$C$53,0),MATCH('Relevant KPIs'!H$5,'Strategy &amp; KPI DB'!$J$7:$U$7,0)),"")</f>
        <v/>
      </c>
      <c r="I7" s="7" t="str">
        <f>+IFERROR(INDEX('Strategy &amp; KPI DB'!$J$7:$U$53,MATCH('Relevant KPIs'!$D7,'Strategy &amp; KPI DB'!$C$7:$C$53,0),MATCH('Relevant KPIs'!I$5,'Strategy &amp; KPI DB'!$J$7:$U$7,0)),"")</f>
        <v/>
      </c>
      <c r="J7" s="7" t="str">
        <f>+IFERROR(INDEX('Strategy &amp; KPI DB'!$J$7:$U$53,MATCH('Relevant KPIs'!$D7,'Strategy &amp; KPI DB'!$C$7:$C$53,0),MATCH('Relevant KPIs'!J$5,'Strategy &amp; KPI DB'!$J$7:$U$7,0)),"")</f>
        <v/>
      </c>
      <c r="K7" s="7" t="str">
        <f>+IFERROR(INDEX('Strategy &amp; KPI DB'!$J$7:$U$53,MATCH('Relevant KPIs'!$D7,'Strategy &amp; KPI DB'!$C$7:$C$53,0),MATCH('Relevant KPIs'!K$5,'Strategy &amp; KPI DB'!$J$7:$U$7,0)),"")</f>
        <v/>
      </c>
      <c r="L7" s="7" t="str">
        <f>+IFERROR(INDEX('Strategy &amp; KPI DB'!$J$7:$U$53,MATCH('Relevant KPIs'!$D7,'Strategy &amp; KPI DB'!$C$7:$C$53,0),MATCH('Relevant KPIs'!L$5,'Strategy &amp; KPI DB'!$J$7:$U$7,0)),"")</f>
        <v/>
      </c>
      <c r="M7" s="7" t="str">
        <f>+IFERROR(INDEX('Strategy &amp; KPI DB'!$J$7:$U$53,MATCH('Relevant KPIs'!$D7,'Strategy &amp; KPI DB'!$C$7:$C$53,0),MATCH('Relevant KPIs'!M$5,'Strategy &amp; KPI DB'!$J$7:$U$7,0)),"")</f>
        <v/>
      </c>
      <c r="N7" s="7" t="str">
        <f>+IFERROR(INDEX('Strategy &amp; KPI DB'!$J$7:$U$53,MATCH('Relevant KPIs'!$D7,'Strategy &amp; KPI DB'!$C$7:$C$53,0),MATCH('Relevant KPIs'!N$5,'Strategy &amp; KPI DB'!$J$7:$U$7,0)),"")</f>
        <v/>
      </c>
    </row>
    <row r="8" spans="1:14" ht="100" customHeight="1" x14ac:dyDescent="0.35">
      <c r="A8" s="60" t="str">
        <f t="shared" si="0"/>
        <v/>
      </c>
      <c r="B8" s="310">
        <f t="shared" ref="B8:B15" si="1">+B7+1</f>
        <v>3</v>
      </c>
      <c r="C8" s="15" t="str">
        <f>+IFERROR(INDEX('Strategy &amp; KPI DB'!$D:$D,MATCH('Relevant KPIs'!$D8,'Strategy &amp; KPI DB'!$C:$C,0)),"")</f>
        <v/>
      </c>
      <c r="D8" s="289"/>
      <c r="E8" s="7" t="str">
        <f>+IFERROR(INDEX('Strategy &amp; KPI DB'!$E:$E,MATCH('Relevant KPIs'!$D8,'Strategy &amp; KPI DB'!$C:$C,0)),"")</f>
        <v/>
      </c>
      <c r="F8" s="15" t="str">
        <f>+IFERROR(INDEX('Strategy &amp; KPI DB'!$J$7:$U$53,MATCH('Relevant KPIs'!$D8,'Strategy &amp; KPI DB'!$C$7:$C$53,0),MATCH('Relevant KPIs'!F$5,'Strategy &amp; KPI DB'!$J$7:$U$7,0)),"")</f>
        <v/>
      </c>
      <c r="G8" s="15" t="str">
        <f>+IFERROR(INDEX('Strategy &amp; KPI DB'!$J$7:$U$53,MATCH('Relevant KPIs'!$D8,'Strategy &amp; KPI DB'!$C$7:$C$53,0),MATCH('Relevant KPIs'!G$5,'Strategy &amp; KPI DB'!$J$7:$U$7,0)),"")</f>
        <v/>
      </c>
      <c r="H8" s="15" t="str">
        <f>+IFERROR(INDEX('Strategy &amp; KPI DB'!$J$7:$U$53,MATCH('Relevant KPIs'!$D8,'Strategy &amp; KPI DB'!$C$7:$C$53,0),MATCH('Relevant KPIs'!H$5,'Strategy &amp; KPI DB'!$J$7:$U$7,0)),"")</f>
        <v/>
      </c>
      <c r="I8" s="7" t="str">
        <f>+IFERROR(INDEX('Strategy &amp; KPI DB'!$J$7:$U$53,MATCH('Relevant KPIs'!$D8,'Strategy &amp; KPI DB'!$C$7:$C$53,0),MATCH('Relevant KPIs'!I$5,'Strategy &amp; KPI DB'!$J$7:$U$7,0)),"")</f>
        <v/>
      </c>
      <c r="J8" s="7" t="str">
        <f>+IFERROR(INDEX('Strategy &amp; KPI DB'!$J$7:$U$53,MATCH('Relevant KPIs'!$D8,'Strategy &amp; KPI DB'!$C$7:$C$53,0),MATCH('Relevant KPIs'!J$5,'Strategy &amp; KPI DB'!$J$7:$U$7,0)),"")</f>
        <v/>
      </c>
      <c r="K8" s="7" t="str">
        <f>+IFERROR(INDEX('Strategy &amp; KPI DB'!$J$7:$U$53,MATCH('Relevant KPIs'!$D8,'Strategy &amp; KPI DB'!$C$7:$C$53,0),MATCH('Relevant KPIs'!K$5,'Strategy &amp; KPI DB'!$J$7:$U$7,0)),"")</f>
        <v/>
      </c>
      <c r="L8" s="7" t="str">
        <f>+IFERROR(INDEX('Strategy &amp; KPI DB'!$J$7:$U$53,MATCH('Relevant KPIs'!$D8,'Strategy &amp; KPI DB'!$C$7:$C$53,0),MATCH('Relevant KPIs'!L$5,'Strategy &amp; KPI DB'!$J$7:$U$7,0)),"")</f>
        <v/>
      </c>
      <c r="M8" s="7" t="str">
        <f>+IFERROR(INDEX('Strategy &amp; KPI DB'!$J$7:$U$53,MATCH('Relevant KPIs'!$D8,'Strategy &amp; KPI DB'!$C$7:$C$53,0),MATCH('Relevant KPIs'!M$5,'Strategy &amp; KPI DB'!$J$7:$U$7,0)),"")</f>
        <v/>
      </c>
      <c r="N8" s="7" t="str">
        <f>+IFERROR(INDEX('Strategy &amp; KPI DB'!$J$7:$U$53,MATCH('Relevant KPIs'!$D8,'Strategy &amp; KPI DB'!$C$7:$C$53,0),MATCH('Relevant KPIs'!N$5,'Strategy &amp; KPI DB'!$J$7:$U$7,0)),"")</f>
        <v/>
      </c>
    </row>
    <row r="9" spans="1:14" ht="100" customHeight="1" x14ac:dyDescent="0.35">
      <c r="A9" s="60" t="str">
        <f t="shared" si="0"/>
        <v/>
      </c>
      <c r="B9" s="310">
        <f t="shared" si="1"/>
        <v>4</v>
      </c>
      <c r="C9" s="15" t="str">
        <f>+IFERROR(INDEX('Strategy &amp; KPI DB'!$D:$D,MATCH('Relevant KPIs'!$D9,'Strategy &amp; KPI DB'!$C:$C,0)),"")</f>
        <v/>
      </c>
      <c r="D9" s="289"/>
      <c r="E9" s="7" t="str">
        <f>+IFERROR(INDEX('Strategy &amp; KPI DB'!$E:$E,MATCH('Relevant KPIs'!$D9,'Strategy &amp; KPI DB'!$C:$C,0)),"")</f>
        <v/>
      </c>
      <c r="F9" s="15" t="str">
        <f>+IFERROR(INDEX('Strategy &amp; KPI DB'!$J$7:$U$53,MATCH('Relevant KPIs'!$D9,'Strategy &amp; KPI DB'!$C$7:$C$53,0),MATCH('Relevant KPIs'!F$5,'Strategy &amp; KPI DB'!$J$7:$U$7,0)),"")</f>
        <v/>
      </c>
      <c r="G9" s="15" t="str">
        <f>+IFERROR(INDEX('Strategy &amp; KPI DB'!$J$7:$U$53,MATCH('Relevant KPIs'!$D9,'Strategy &amp; KPI DB'!$C$7:$C$53,0),MATCH('Relevant KPIs'!G$5,'Strategy &amp; KPI DB'!$J$7:$U$7,0)),"")</f>
        <v/>
      </c>
      <c r="H9" s="15" t="str">
        <f>+IFERROR(INDEX('Strategy &amp; KPI DB'!$J$7:$U$53,MATCH('Relevant KPIs'!$D9,'Strategy &amp; KPI DB'!$C$7:$C$53,0),MATCH('Relevant KPIs'!H$5,'Strategy &amp; KPI DB'!$J$7:$U$7,0)),"")</f>
        <v/>
      </c>
      <c r="I9" s="7" t="str">
        <f>+IFERROR(INDEX('Strategy &amp; KPI DB'!$J$7:$U$53,MATCH('Relevant KPIs'!$D9,'Strategy &amp; KPI DB'!$C$7:$C$53,0),MATCH('Relevant KPIs'!I$5,'Strategy &amp; KPI DB'!$J$7:$U$7,0)),"")</f>
        <v/>
      </c>
      <c r="J9" s="7" t="str">
        <f>+IFERROR(INDEX('Strategy &amp; KPI DB'!$J$7:$U$53,MATCH('Relevant KPIs'!$D9,'Strategy &amp; KPI DB'!$C$7:$C$53,0),MATCH('Relevant KPIs'!J$5,'Strategy &amp; KPI DB'!$J$7:$U$7,0)),"")</f>
        <v/>
      </c>
      <c r="K9" s="7" t="str">
        <f>+IFERROR(INDEX('Strategy &amp; KPI DB'!$J$7:$U$53,MATCH('Relevant KPIs'!$D9,'Strategy &amp; KPI DB'!$C$7:$C$53,0),MATCH('Relevant KPIs'!K$5,'Strategy &amp; KPI DB'!$J$7:$U$7,0)),"")</f>
        <v/>
      </c>
      <c r="L9" s="7" t="str">
        <f>+IFERROR(INDEX('Strategy &amp; KPI DB'!$J$7:$U$53,MATCH('Relevant KPIs'!$D9,'Strategy &amp; KPI DB'!$C$7:$C$53,0),MATCH('Relevant KPIs'!L$5,'Strategy &amp; KPI DB'!$J$7:$U$7,0)),"")</f>
        <v/>
      </c>
      <c r="M9" s="7" t="str">
        <f>+IFERROR(INDEX('Strategy &amp; KPI DB'!$J$7:$U$53,MATCH('Relevant KPIs'!$D9,'Strategy &amp; KPI DB'!$C$7:$C$53,0),MATCH('Relevant KPIs'!M$5,'Strategy &amp; KPI DB'!$J$7:$U$7,0)),"")</f>
        <v/>
      </c>
      <c r="N9" s="7" t="str">
        <f>+IFERROR(INDEX('Strategy &amp; KPI DB'!$J$7:$U$53,MATCH('Relevant KPIs'!$D9,'Strategy &amp; KPI DB'!$C$7:$C$53,0),MATCH('Relevant KPIs'!N$5,'Strategy &amp; KPI DB'!$J$7:$U$7,0)),"")</f>
        <v/>
      </c>
    </row>
    <row r="10" spans="1:14" ht="100" customHeight="1" x14ac:dyDescent="0.35">
      <c r="A10" s="60" t="str">
        <f t="shared" si="0"/>
        <v/>
      </c>
      <c r="B10" s="310">
        <f t="shared" si="1"/>
        <v>5</v>
      </c>
      <c r="C10" s="15" t="str">
        <f>+IFERROR(INDEX('Strategy &amp; KPI DB'!$D:$D,MATCH('Relevant KPIs'!$D10,'Strategy &amp; KPI DB'!$C:$C,0)),"")</f>
        <v/>
      </c>
      <c r="D10" s="289"/>
      <c r="E10" s="7" t="str">
        <f>+IFERROR(INDEX('Strategy &amp; KPI DB'!$E:$E,MATCH('Relevant KPIs'!$D10,'Strategy &amp; KPI DB'!$C:$C,0)),"")</f>
        <v/>
      </c>
      <c r="F10" s="15" t="str">
        <f>+IFERROR(INDEX('Strategy &amp; KPI DB'!$J$7:$U$53,MATCH('Relevant KPIs'!$D10,'Strategy &amp; KPI DB'!$C$7:$C$53,0),MATCH('Relevant KPIs'!F$5,'Strategy &amp; KPI DB'!$J$7:$U$7,0)),"")</f>
        <v/>
      </c>
      <c r="G10" s="15" t="str">
        <f>+IFERROR(INDEX('Strategy &amp; KPI DB'!$J$7:$U$53,MATCH('Relevant KPIs'!$D10,'Strategy &amp; KPI DB'!$C$7:$C$53,0),MATCH('Relevant KPIs'!G$5,'Strategy &amp; KPI DB'!$J$7:$U$7,0)),"")</f>
        <v/>
      </c>
      <c r="H10" s="15" t="str">
        <f>+IFERROR(INDEX('Strategy &amp; KPI DB'!$J$7:$U$53,MATCH('Relevant KPIs'!$D10,'Strategy &amp; KPI DB'!$C$7:$C$53,0),MATCH('Relevant KPIs'!H$5,'Strategy &amp; KPI DB'!$J$7:$U$7,0)),"")</f>
        <v/>
      </c>
      <c r="I10" s="7" t="str">
        <f>+IFERROR(INDEX('Strategy &amp; KPI DB'!$J$7:$U$53,MATCH('Relevant KPIs'!$D10,'Strategy &amp; KPI DB'!$C$7:$C$53,0),MATCH('Relevant KPIs'!I$5,'Strategy &amp; KPI DB'!$J$7:$U$7,0)),"")</f>
        <v/>
      </c>
      <c r="J10" s="7" t="str">
        <f>+IFERROR(INDEX('Strategy &amp; KPI DB'!$J$7:$U$53,MATCH('Relevant KPIs'!$D10,'Strategy &amp; KPI DB'!$C$7:$C$53,0),MATCH('Relevant KPIs'!J$5,'Strategy &amp; KPI DB'!$J$7:$U$7,0)),"")</f>
        <v/>
      </c>
      <c r="K10" s="7" t="str">
        <f>+IFERROR(INDEX('Strategy &amp; KPI DB'!$J$7:$U$53,MATCH('Relevant KPIs'!$D10,'Strategy &amp; KPI DB'!$C$7:$C$53,0),MATCH('Relevant KPIs'!K$5,'Strategy &amp; KPI DB'!$J$7:$U$7,0)),"")</f>
        <v/>
      </c>
      <c r="L10" s="7" t="str">
        <f>+IFERROR(INDEX('Strategy &amp; KPI DB'!$J$7:$U$53,MATCH('Relevant KPIs'!$D10,'Strategy &amp; KPI DB'!$C$7:$C$53,0),MATCH('Relevant KPIs'!L$5,'Strategy &amp; KPI DB'!$J$7:$U$7,0)),"")</f>
        <v/>
      </c>
      <c r="M10" s="7" t="str">
        <f>+IFERROR(INDEX('Strategy &amp; KPI DB'!$J$7:$U$53,MATCH('Relevant KPIs'!$D10,'Strategy &amp; KPI DB'!$C$7:$C$53,0),MATCH('Relevant KPIs'!M$5,'Strategy &amp; KPI DB'!$J$7:$U$7,0)),"")</f>
        <v/>
      </c>
      <c r="N10" s="7" t="str">
        <f>+IFERROR(INDEX('Strategy &amp; KPI DB'!$J$7:$U$53,MATCH('Relevant KPIs'!$D10,'Strategy &amp; KPI DB'!$C$7:$C$53,0),MATCH('Relevant KPIs'!N$5,'Strategy &amp; KPI DB'!$J$7:$U$7,0)),"")</f>
        <v/>
      </c>
    </row>
    <row r="11" spans="1:14" ht="101.5" customHeight="1" x14ac:dyDescent="0.35">
      <c r="A11" s="60" t="str">
        <f t="shared" si="0"/>
        <v/>
      </c>
      <c r="B11" s="310">
        <f t="shared" si="1"/>
        <v>6</v>
      </c>
      <c r="C11" s="15" t="str">
        <f>+IFERROR(INDEX('Strategy &amp; KPI DB'!$D:$D,MATCH('Relevant KPIs'!$D11,'Strategy &amp; KPI DB'!$C:$C,0)),"")</f>
        <v/>
      </c>
      <c r="D11" s="289"/>
      <c r="E11" s="7" t="str">
        <f>+IFERROR(INDEX('Strategy &amp; KPI DB'!$E:$E,MATCH('Relevant KPIs'!$D11,'Strategy &amp; KPI DB'!$C:$C,0)),"")</f>
        <v/>
      </c>
      <c r="F11" s="15" t="str">
        <f>+IFERROR(INDEX('Strategy &amp; KPI DB'!$J$7:$U$53,MATCH('Relevant KPIs'!$D11,'Strategy &amp; KPI DB'!$C$7:$C$53,0),MATCH('Relevant KPIs'!F$5,'Strategy &amp; KPI DB'!$J$7:$U$7,0)),"")</f>
        <v/>
      </c>
      <c r="G11" s="15" t="str">
        <f>+IFERROR(INDEX('Strategy &amp; KPI DB'!$J$7:$U$53,MATCH('Relevant KPIs'!$D11,'Strategy &amp; KPI DB'!$C$7:$C$53,0),MATCH('Relevant KPIs'!G$5,'Strategy &amp; KPI DB'!$J$7:$U$7,0)),"")</f>
        <v/>
      </c>
      <c r="H11" s="15" t="str">
        <f>+IFERROR(INDEX('Strategy &amp; KPI DB'!$J$7:$U$53,MATCH('Relevant KPIs'!$D11,'Strategy &amp; KPI DB'!$C$7:$C$53,0),MATCH('Relevant KPIs'!H$5,'Strategy &amp; KPI DB'!$J$7:$U$7,0)),"")</f>
        <v/>
      </c>
      <c r="I11" s="7" t="str">
        <f>+IFERROR(INDEX('Strategy &amp; KPI DB'!$J$7:$U$53,MATCH('Relevant KPIs'!$D11,'Strategy &amp; KPI DB'!$C$7:$C$53,0),MATCH('Relevant KPIs'!I$5,'Strategy &amp; KPI DB'!$J$7:$U$7,0)),"")</f>
        <v/>
      </c>
      <c r="J11" s="7" t="str">
        <f>+IFERROR(INDEX('Strategy &amp; KPI DB'!$J$7:$U$53,MATCH('Relevant KPIs'!$D11,'Strategy &amp; KPI DB'!$C$7:$C$53,0),MATCH('Relevant KPIs'!J$5,'Strategy &amp; KPI DB'!$J$7:$U$7,0)),"")</f>
        <v/>
      </c>
      <c r="K11" s="7" t="str">
        <f>+IFERROR(INDEX('Strategy &amp; KPI DB'!$J$7:$U$53,MATCH('Relevant KPIs'!$D11,'Strategy &amp; KPI DB'!$C$7:$C$53,0),MATCH('Relevant KPIs'!K$5,'Strategy &amp; KPI DB'!$J$7:$U$7,0)),"")</f>
        <v/>
      </c>
      <c r="L11" s="7" t="str">
        <f>+IFERROR(INDEX('Strategy &amp; KPI DB'!$J$7:$U$53,MATCH('Relevant KPIs'!$D11,'Strategy &amp; KPI DB'!$C$7:$C$53,0),MATCH('Relevant KPIs'!L$5,'Strategy &amp; KPI DB'!$J$7:$U$7,0)),"")</f>
        <v/>
      </c>
      <c r="M11" s="7" t="str">
        <f>+IFERROR(INDEX('Strategy &amp; KPI DB'!$J$7:$U$53,MATCH('Relevant KPIs'!$D11,'Strategy &amp; KPI DB'!$C$7:$C$53,0),MATCH('Relevant KPIs'!M$5,'Strategy &amp; KPI DB'!$J$7:$U$7,0)),"")</f>
        <v/>
      </c>
      <c r="N11" s="7" t="str">
        <f>+IFERROR(INDEX('Strategy &amp; KPI DB'!$J$7:$U$53,MATCH('Relevant KPIs'!$D11,'Strategy &amp; KPI DB'!$C$7:$C$53,0),MATCH('Relevant KPIs'!N$5,'Strategy &amp; KPI DB'!$J$7:$U$7,0)),"")</f>
        <v/>
      </c>
    </row>
    <row r="12" spans="1:14" ht="101.5" customHeight="1" x14ac:dyDescent="0.35">
      <c r="A12" s="60" t="str">
        <f t="shared" si="0"/>
        <v/>
      </c>
      <c r="B12" s="310">
        <f t="shared" si="1"/>
        <v>7</v>
      </c>
      <c r="C12" s="15" t="str">
        <f>+IFERROR(INDEX('Strategy &amp; KPI DB'!$D:$D,MATCH('Relevant KPIs'!$D12,'Strategy &amp; KPI DB'!$C:$C,0)),"")</f>
        <v/>
      </c>
      <c r="D12" s="289"/>
      <c r="E12" s="7" t="str">
        <f>+IFERROR(INDEX('Strategy &amp; KPI DB'!$E:$E,MATCH('Relevant KPIs'!$D12,'Strategy &amp; KPI DB'!$C:$C,0)),"")</f>
        <v/>
      </c>
      <c r="F12" s="15" t="str">
        <f>+IFERROR(INDEX('Strategy &amp; KPI DB'!$J$7:$U$53,MATCH('Relevant KPIs'!$D12,'Strategy &amp; KPI DB'!$C$7:$C$53,0),MATCH('Relevant KPIs'!F$5,'Strategy &amp; KPI DB'!$J$7:$U$7,0)),"")</f>
        <v/>
      </c>
      <c r="G12" s="15" t="str">
        <f>+IFERROR(INDEX('Strategy &amp; KPI DB'!$J$7:$U$53,MATCH('Relevant KPIs'!$D12,'Strategy &amp; KPI DB'!$C$7:$C$53,0),MATCH('Relevant KPIs'!G$5,'Strategy &amp; KPI DB'!$J$7:$U$7,0)),"")</f>
        <v/>
      </c>
      <c r="H12" s="15" t="str">
        <f>+IFERROR(INDEX('Strategy &amp; KPI DB'!$J$7:$U$53,MATCH('Relevant KPIs'!$D12,'Strategy &amp; KPI DB'!$C$7:$C$53,0),MATCH('Relevant KPIs'!H$5,'Strategy &amp; KPI DB'!$J$7:$U$7,0)),"")</f>
        <v/>
      </c>
      <c r="I12" s="7" t="str">
        <f>+IFERROR(INDEX('Strategy &amp; KPI DB'!$J$7:$U$53,MATCH('Relevant KPIs'!$D12,'Strategy &amp; KPI DB'!$C$7:$C$53,0),MATCH('Relevant KPIs'!I$5,'Strategy &amp; KPI DB'!$J$7:$U$7,0)),"")</f>
        <v/>
      </c>
      <c r="J12" s="7" t="str">
        <f>+IFERROR(INDEX('Strategy &amp; KPI DB'!$J$7:$U$53,MATCH('Relevant KPIs'!$D12,'Strategy &amp; KPI DB'!$C$7:$C$53,0),MATCH('Relevant KPIs'!J$5,'Strategy &amp; KPI DB'!$J$7:$U$7,0)),"")</f>
        <v/>
      </c>
      <c r="K12" s="7" t="str">
        <f>+IFERROR(INDEX('Strategy &amp; KPI DB'!$J$7:$U$53,MATCH('Relevant KPIs'!$D12,'Strategy &amp; KPI DB'!$C$7:$C$53,0),MATCH('Relevant KPIs'!K$5,'Strategy &amp; KPI DB'!$J$7:$U$7,0)),"")</f>
        <v/>
      </c>
      <c r="L12" s="7" t="str">
        <f>+IFERROR(INDEX('Strategy &amp; KPI DB'!$J$7:$U$53,MATCH('Relevant KPIs'!$D12,'Strategy &amp; KPI DB'!$C$7:$C$53,0),MATCH('Relevant KPIs'!L$5,'Strategy &amp; KPI DB'!$J$7:$U$7,0)),"")</f>
        <v/>
      </c>
      <c r="M12" s="7" t="str">
        <f>+IFERROR(INDEX('Strategy &amp; KPI DB'!$J$7:$U$53,MATCH('Relevant KPIs'!$D12,'Strategy &amp; KPI DB'!$C$7:$C$53,0),MATCH('Relevant KPIs'!M$5,'Strategy &amp; KPI DB'!$J$7:$U$7,0)),"")</f>
        <v/>
      </c>
      <c r="N12" s="7" t="str">
        <f>+IFERROR(INDEX('Strategy &amp; KPI DB'!$J$7:$U$53,MATCH('Relevant KPIs'!$D12,'Strategy &amp; KPI DB'!$C$7:$C$53,0),MATCH('Relevant KPIs'!N$5,'Strategy &amp; KPI DB'!$J$7:$U$7,0)),"")</f>
        <v/>
      </c>
    </row>
    <row r="13" spans="1:14" ht="101.5" customHeight="1" x14ac:dyDescent="0.35">
      <c r="A13" s="60" t="str">
        <f t="shared" si="0"/>
        <v/>
      </c>
      <c r="B13" s="310">
        <f t="shared" si="1"/>
        <v>8</v>
      </c>
      <c r="C13" s="15" t="str">
        <f>+IFERROR(INDEX('Strategy &amp; KPI DB'!$D:$D,MATCH('Relevant KPIs'!$D13,'Strategy &amp; KPI DB'!$C:$C,0)),"")</f>
        <v/>
      </c>
      <c r="D13" s="289"/>
      <c r="E13" s="7" t="str">
        <f>+IFERROR(INDEX('Strategy &amp; KPI DB'!$E:$E,MATCH('Relevant KPIs'!$D13,'Strategy &amp; KPI DB'!$C:$C,0)),"")</f>
        <v/>
      </c>
      <c r="F13" s="15" t="str">
        <f>+IFERROR(INDEX('Strategy &amp; KPI DB'!$J$7:$U$53,MATCH('Relevant KPIs'!$D13,'Strategy &amp; KPI DB'!$C$7:$C$53,0),MATCH('Relevant KPIs'!F$5,'Strategy &amp; KPI DB'!$J$7:$U$7,0)),"")</f>
        <v/>
      </c>
      <c r="G13" s="15" t="str">
        <f>+IFERROR(INDEX('Strategy &amp; KPI DB'!$J$7:$U$53,MATCH('Relevant KPIs'!$D13,'Strategy &amp; KPI DB'!$C$7:$C$53,0),MATCH('Relevant KPIs'!G$5,'Strategy &amp; KPI DB'!$J$7:$U$7,0)),"")</f>
        <v/>
      </c>
      <c r="H13" s="15" t="str">
        <f>+IFERROR(INDEX('Strategy &amp; KPI DB'!$J$7:$U$53,MATCH('Relevant KPIs'!$D13,'Strategy &amp; KPI DB'!$C$7:$C$53,0),MATCH('Relevant KPIs'!H$5,'Strategy &amp; KPI DB'!$J$7:$U$7,0)),"")</f>
        <v/>
      </c>
      <c r="I13" s="7" t="str">
        <f>+IFERROR(INDEX('Strategy &amp; KPI DB'!$J$7:$U$53,MATCH('Relevant KPIs'!$D13,'Strategy &amp; KPI DB'!$C$7:$C$53,0),MATCH('Relevant KPIs'!I$5,'Strategy &amp; KPI DB'!$J$7:$U$7,0)),"")</f>
        <v/>
      </c>
      <c r="J13" s="7" t="str">
        <f>+IFERROR(INDEX('Strategy &amp; KPI DB'!$J$7:$U$53,MATCH('Relevant KPIs'!$D13,'Strategy &amp; KPI DB'!$C$7:$C$53,0),MATCH('Relevant KPIs'!J$5,'Strategy &amp; KPI DB'!$J$7:$U$7,0)),"")</f>
        <v/>
      </c>
      <c r="K13" s="7" t="str">
        <f>+IFERROR(INDEX('Strategy &amp; KPI DB'!$J$7:$U$53,MATCH('Relevant KPIs'!$D13,'Strategy &amp; KPI DB'!$C$7:$C$53,0),MATCH('Relevant KPIs'!K$5,'Strategy &amp; KPI DB'!$J$7:$U$7,0)),"")</f>
        <v/>
      </c>
      <c r="L13" s="7" t="str">
        <f>+IFERROR(INDEX('Strategy &amp; KPI DB'!$J$7:$U$53,MATCH('Relevant KPIs'!$D13,'Strategy &amp; KPI DB'!$C$7:$C$53,0),MATCH('Relevant KPIs'!L$5,'Strategy &amp; KPI DB'!$J$7:$U$7,0)),"")</f>
        <v/>
      </c>
      <c r="M13" s="7" t="str">
        <f>+IFERROR(INDEX('Strategy &amp; KPI DB'!$J$7:$U$53,MATCH('Relevant KPIs'!$D13,'Strategy &amp; KPI DB'!$C$7:$C$53,0),MATCH('Relevant KPIs'!M$5,'Strategy &amp; KPI DB'!$J$7:$U$7,0)),"")</f>
        <v/>
      </c>
      <c r="N13" s="7" t="str">
        <f>+IFERROR(INDEX('Strategy &amp; KPI DB'!$J$7:$U$53,MATCH('Relevant KPIs'!$D13,'Strategy &amp; KPI DB'!$C$7:$C$53,0),MATCH('Relevant KPIs'!N$5,'Strategy &amp; KPI DB'!$J$7:$U$7,0)),"")</f>
        <v/>
      </c>
    </row>
    <row r="14" spans="1:14" ht="101.5" customHeight="1" x14ac:dyDescent="0.35">
      <c r="A14" s="60" t="str">
        <f t="shared" si="0"/>
        <v/>
      </c>
      <c r="B14" s="310">
        <f t="shared" si="1"/>
        <v>9</v>
      </c>
      <c r="C14" s="15" t="str">
        <f>+IFERROR(INDEX('Strategy &amp; KPI DB'!$D:$D,MATCH('Relevant KPIs'!$D14,'Strategy &amp; KPI DB'!$C:$C,0)),"")</f>
        <v/>
      </c>
      <c r="D14" s="289"/>
      <c r="E14" s="7" t="str">
        <f>+IFERROR(INDEX('Strategy &amp; KPI DB'!$E:$E,MATCH('Relevant KPIs'!$D14,'Strategy &amp; KPI DB'!$C:$C,0)),"")</f>
        <v/>
      </c>
      <c r="F14" s="15" t="str">
        <f>+IFERROR(INDEX('Strategy &amp; KPI DB'!$J$7:$U$53,MATCH('Relevant KPIs'!$D14,'Strategy &amp; KPI DB'!$C$7:$C$53,0),MATCH('Relevant KPIs'!F$5,'Strategy &amp; KPI DB'!$J$7:$U$7,0)),"")</f>
        <v/>
      </c>
      <c r="G14" s="15" t="str">
        <f>+IFERROR(INDEX('Strategy &amp; KPI DB'!$J$7:$U$53,MATCH('Relevant KPIs'!$D14,'Strategy &amp; KPI DB'!$C$7:$C$53,0),MATCH('Relevant KPIs'!G$5,'Strategy &amp; KPI DB'!$J$7:$U$7,0)),"")</f>
        <v/>
      </c>
      <c r="H14" s="15" t="str">
        <f>+IFERROR(INDEX('Strategy &amp; KPI DB'!$J$7:$U$53,MATCH('Relevant KPIs'!$D14,'Strategy &amp; KPI DB'!$C$7:$C$53,0),MATCH('Relevant KPIs'!H$5,'Strategy &amp; KPI DB'!$J$7:$U$7,0)),"")</f>
        <v/>
      </c>
      <c r="I14" s="7" t="str">
        <f>+IFERROR(INDEX('Strategy &amp; KPI DB'!$J$7:$U$53,MATCH('Relevant KPIs'!$D14,'Strategy &amp; KPI DB'!$C$7:$C$53,0),MATCH('Relevant KPIs'!I$5,'Strategy &amp; KPI DB'!$J$7:$U$7,0)),"")</f>
        <v/>
      </c>
      <c r="J14" s="7" t="str">
        <f>+IFERROR(INDEX('Strategy &amp; KPI DB'!$J$7:$U$53,MATCH('Relevant KPIs'!$D14,'Strategy &amp; KPI DB'!$C$7:$C$53,0),MATCH('Relevant KPIs'!J$5,'Strategy &amp; KPI DB'!$J$7:$U$7,0)),"")</f>
        <v/>
      </c>
      <c r="K14" s="7" t="str">
        <f>+IFERROR(INDEX('Strategy &amp; KPI DB'!$J$7:$U$53,MATCH('Relevant KPIs'!$D14,'Strategy &amp; KPI DB'!$C$7:$C$53,0),MATCH('Relevant KPIs'!K$5,'Strategy &amp; KPI DB'!$J$7:$U$7,0)),"")</f>
        <v/>
      </c>
      <c r="L14" s="7" t="str">
        <f>+IFERROR(INDEX('Strategy &amp; KPI DB'!$J$7:$U$53,MATCH('Relevant KPIs'!$D14,'Strategy &amp; KPI DB'!$C$7:$C$53,0),MATCH('Relevant KPIs'!L$5,'Strategy &amp; KPI DB'!$J$7:$U$7,0)),"")</f>
        <v/>
      </c>
      <c r="M14" s="7" t="str">
        <f>+IFERROR(INDEX('Strategy &amp; KPI DB'!$J$7:$U$53,MATCH('Relevant KPIs'!$D14,'Strategy &amp; KPI DB'!$C$7:$C$53,0),MATCH('Relevant KPIs'!M$5,'Strategy &amp; KPI DB'!$J$7:$U$7,0)),"")</f>
        <v/>
      </c>
      <c r="N14" s="7" t="str">
        <f>+IFERROR(INDEX('Strategy &amp; KPI DB'!$J$7:$U$53,MATCH('Relevant KPIs'!$D14,'Strategy &amp; KPI DB'!$C$7:$C$53,0),MATCH('Relevant KPIs'!N$5,'Strategy &amp; KPI DB'!$J$7:$U$7,0)),"")</f>
        <v/>
      </c>
    </row>
    <row r="15" spans="1:14" ht="101.5" customHeight="1" x14ac:dyDescent="0.35">
      <c r="A15" s="60" t="str">
        <f t="shared" si="0"/>
        <v/>
      </c>
      <c r="B15" s="310">
        <f t="shared" si="1"/>
        <v>10</v>
      </c>
      <c r="C15" s="15" t="str">
        <f>+IFERROR(INDEX('Strategy &amp; KPI DB'!$D:$D,MATCH('Relevant KPIs'!$D15,'Strategy &amp; KPI DB'!$C:$C,0)),"")</f>
        <v/>
      </c>
      <c r="D15" s="289"/>
      <c r="E15" s="7" t="str">
        <f>+IFERROR(INDEX('Strategy &amp; KPI DB'!$E:$E,MATCH('Relevant KPIs'!$D15,'Strategy &amp; KPI DB'!$C:$C,0)),"")</f>
        <v/>
      </c>
      <c r="F15" s="15" t="str">
        <f>+IFERROR(INDEX('Strategy &amp; KPI DB'!$J$7:$U$53,MATCH('Relevant KPIs'!$D15,'Strategy &amp; KPI DB'!$C$7:$C$53,0),MATCH('Relevant KPIs'!F$5,'Strategy &amp; KPI DB'!$J$7:$U$7,0)),"")</f>
        <v/>
      </c>
      <c r="G15" s="15" t="str">
        <f>+IFERROR(INDEX('Strategy &amp; KPI DB'!$J$7:$U$53,MATCH('Relevant KPIs'!$D15,'Strategy &amp; KPI DB'!$C$7:$C$53,0),MATCH('Relevant KPIs'!G$5,'Strategy &amp; KPI DB'!$J$7:$U$7,0)),"")</f>
        <v/>
      </c>
      <c r="H15" s="15" t="str">
        <f>+IFERROR(INDEX('Strategy &amp; KPI DB'!$J$7:$U$53,MATCH('Relevant KPIs'!$D15,'Strategy &amp; KPI DB'!$C$7:$C$53,0),MATCH('Relevant KPIs'!H$5,'Strategy &amp; KPI DB'!$J$7:$U$7,0)),"")</f>
        <v/>
      </c>
      <c r="I15" s="7" t="str">
        <f>+IFERROR(INDEX('Strategy &amp; KPI DB'!$J$7:$U$53,MATCH('Relevant KPIs'!$D15,'Strategy &amp; KPI DB'!$C$7:$C$53,0),MATCH('Relevant KPIs'!I$5,'Strategy &amp; KPI DB'!$J$7:$U$7,0)),"")</f>
        <v/>
      </c>
      <c r="J15" s="7" t="str">
        <f>+IFERROR(INDEX('Strategy &amp; KPI DB'!$J$7:$U$53,MATCH('Relevant KPIs'!$D15,'Strategy &amp; KPI DB'!$C$7:$C$53,0),MATCH('Relevant KPIs'!J$5,'Strategy &amp; KPI DB'!$J$7:$U$7,0)),"")</f>
        <v/>
      </c>
      <c r="K15" s="7" t="str">
        <f>+IFERROR(INDEX('Strategy &amp; KPI DB'!$J$7:$U$53,MATCH('Relevant KPIs'!$D15,'Strategy &amp; KPI DB'!$C$7:$C$53,0),MATCH('Relevant KPIs'!K$5,'Strategy &amp; KPI DB'!$J$7:$U$7,0)),"")</f>
        <v/>
      </c>
      <c r="L15" s="7" t="str">
        <f>+IFERROR(INDEX('Strategy &amp; KPI DB'!$J$7:$U$53,MATCH('Relevant KPIs'!$D15,'Strategy &amp; KPI DB'!$C$7:$C$53,0),MATCH('Relevant KPIs'!L$5,'Strategy &amp; KPI DB'!$J$7:$U$7,0)),"")</f>
        <v/>
      </c>
      <c r="M15" s="7" t="str">
        <f>+IFERROR(INDEX('Strategy &amp; KPI DB'!$J$7:$U$53,MATCH('Relevant KPIs'!$D15,'Strategy &amp; KPI DB'!$C$7:$C$53,0),MATCH('Relevant KPIs'!M$5,'Strategy &amp; KPI DB'!$J$7:$U$7,0)),"")</f>
        <v/>
      </c>
      <c r="N15" s="7" t="str">
        <f>+IFERROR(INDEX('Strategy &amp; KPI DB'!$J$7:$U$53,MATCH('Relevant KPIs'!$D15,'Strategy &amp; KPI DB'!$C$7:$C$53,0),MATCH('Relevant KPIs'!N$5,'Strategy &amp; KPI DB'!$J$7:$U$7,0)),"")</f>
        <v/>
      </c>
    </row>
  </sheetData>
  <pageMargins left="0.7" right="0.7" top="0.75" bottom="0.75" header="0.3" footer="0.3"/>
  <pageSetup paperSize="9" scale="1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393C24C-5A26-4D5D-A47C-C33FFC0888C8}">
          <x14:formula1>
            <xm:f>Heatmap!$D$7:$D$37</xm:f>
          </x14:formula1>
          <xm:sqref>D6:D15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5907-BA16-4290-9A06-8001D95CB0A0}">
  <sheetPr>
    <tabColor theme="9" tint="0.39997558519241921"/>
  </sheetPr>
  <dimension ref="A1:X43"/>
  <sheetViews>
    <sheetView showGridLines="0" topLeftCell="B1" zoomScale="55" zoomScaleNormal="55" workbookViewId="0">
      <pane xSplit="4" ySplit="8" topLeftCell="F9" activePane="bottomRight" state="frozen"/>
      <selection activeCell="B1" sqref="B1"/>
      <selection pane="topRight" activeCell="F1" sqref="F1"/>
      <selection pane="bottomLeft" activeCell="B9" sqref="B9"/>
      <selection pane="bottomRight" activeCell="B1" sqref="B1"/>
    </sheetView>
  </sheetViews>
  <sheetFormatPr defaultColWidth="8.90625" defaultRowHeight="14.5" outlineLevelCol="1" x14ac:dyDescent="0.35"/>
  <cols>
    <col min="1" max="2" width="2.6328125" style="60" customWidth="1"/>
    <col min="3" max="4" width="28.6328125" style="1" customWidth="1"/>
    <col min="5" max="5" width="40.6328125" style="1" hidden="1" customWidth="1" outlineLevel="1"/>
    <col min="6" max="6" width="40.6328125" style="1" customWidth="1" collapsed="1"/>
    <col min="7" max="7" width="77.1796875" style="1" customWidth="1"/>
    <col min="8" max="8" width="2.6328125" style="1" customWidth="1"/>
    <col min="9" max="9" width="25.6328125" style="1" customWidth="1"/>
    <col min="10" max="10" width="2.6328125" style="1" customWidth="1"/>
    <col min="11" max="12" width="25.6328125" style="1" customWidth="1"/>
    <col min="13" max="13" width="2.6328125" style="1" customWidth="1"/>
    <col min="14" max="14" width="25.6328125" style="1" customWidth="1"/>
    <col min="15" max="15" width="2.6328125" style="1" customWidth="1"/>
    <col min="16" max="16" width="2.6328125" style="1" hidden="1" customWidth="1" outlineLevel="1"/>
    <col min="17" max="17" width="25.6328125" style="1" hidden="1" customWidth="1" outlineLevel="1"/>
    <col min="18" max="18" width="2.6328125" style="1" hidden="1" customWidth="1" outlineLevel="1"/>
    <col min="19" max="20" width="25.6328125" style="1" hidden="1" customWidth="1" outlineLevel="1"/>
    <col min="21" max="21" width="2.6328125" style="1" hidden="1" customWidth="1" outlineLevel="1"/>
    <col min="22" max="22" width="25.6328125" style="1" hidden="1" customWidth="1" outlineLevel="1"/>
    <col min="23" max="23" width="2.6328125" style="1" hidden="1" customWidth="1" outlineLevel="1"/>
    <col min="24" max="24" width="8.90625" style="1" collapsed="1"/>
    <col min="25" max="16384" width="8.90625" style="1"/>
  </cols>
  <sheetData>
    <row r="1" spans="1:22" x14ac:dyDescent="0.35">
      <c r="A1" s="3"/>
      <c r="B1" s="3" t="s">
        <v>968</v>
      </c>
    </row>
    <row r="2" spans="1:22" ht="18.5" x14ac:dyDescent="0.45">
      <c r="C2" s="125" t="s">
        <v>877</v>
      </c>
      <c r="D2" s="70"/>
      <c r="E2" s="36"/>
      <c r="F2" s="36"/>
      <c r="G2" s="36"/>
      <c r="H2" s="36"/>
      <c r="I2" s="36"/>
      <c r="J2" s="36"/>
      <c r="K2" s="36"/>
      <c r="L2" s="36"/>
      <c r="M2" s="36"/>
      <c r="N2" s="35"/>
      <c r="Q2" s="61" t="s">
        <v>1023</v>
      </c>
      <c r="R2" s="36"/>
      <c r="S2" s="36"/>
      <c r="T2" s="36"/>
      <c r="U2" s="36"/>
      <c r="V2" s="35"/>
    </row>
    <row r="3" spans="1:22" ht="18.5" x14ac:dyDescent="0.45">
      <c r="C3" s="339" t="s">
        <v>969</v>
      </c>
      <c r="D3" s="295"/>
    </row>
    <row r="4" spans="1:22" ht="18.5" x14ac:dyDescent="0.35">
      <c r="F4" s="426"/>
      <c r="Q4" s="337" t="s">
        <v>970</v>
      </c>
      <c r="R4" s="338"/>
      <c r="S4" s="338"/>
      <c r="T4" s="80"/>
      <c r="U4" s="80"/>
      <c r="V4" s="81"/>
    </row>
    <row r="5" spans="1:22" x14ac:dyDescent="0.35">
      <c r="C5" s="67"/>
    </row>
    <row r="6" spans="1:22" ht="72.5" x14ac:dyDescent="0.35">
      <c r="C6" s="48" t="s">
        <v>222</v>
      </c>
      <c r="D6" s="69" t="str">
        <f>+'DD Assessment'!E5</f>
        <v>FILL OUT TARGET NAME</v>
      </c>
      <c r="I6" s="172" t="s">
        <v>1136</v>
      </c>
      <c r="J6" s="338"/>
      <c r="K6" s="338"/>
      <c r="L6" s="80"/>
      <c r="M6" s="80"/>
      <c r="N6" s="81"/>
      <c r="Q6" s="319" t="s">
        <v>885</v>
      </c>
      <c r="R6" s="323"/>
      <c r="S6" s="321" t="s">
        <v>882</v>
      </c>
      <c r="T6" s="319" t="s">
        <v>883</v>
      </c>
      <c r="U6" s="88"/>
      <c r="V6" s="319" t="s">
        <v>884</v>
      </c>
    </row>
    <row r="7" spans="1:22" ht="18.5" x14ac:dyDescent="0.35">
      <c r="C7" s="48" t="s">
        <v>197</v>
      </c>
      <c r="D7" s="59" t="str">
        <f>+'DD Assessment'!E6</f>
        <v>No Additional Industry</v>
      </c>
      <c r="I7" s="428"/>
      <c r="J7" s="428"/>
      <c r="K7" s="428"/>
      <c r="L7" s="428"/>
      <c r="M7" s="428"/>
      <c r="N7" s="428"/>
      <c r="Q7" s="319" t="s">
        <v>876</v>
      </c>
      <c r="R7" s="323"/>
      <c r="S7" s="321" t="s">
        <v>878</v>
      </c>
      <c r="T7" s="319" t="s">
        <v>879</v>
      </c>
      <c r="U7" s="88"/>
      <c r="V7" s="319" t="s">
        <v>876</v>
      </c>
    </row>
    <row r="8" spans="1:22" ht="55.5" x14ac:dyDescent="0.35">
      <c r="C8" s="50" t="s">
        <v>159</v>
      </c>
      <c r="D8" s="50" t="s">
        <v>196</v>
      </c>
      <c r="E8" s="50" t="s">
        <v>414</v>
      </c>
      <c r="F8" s="50" t="s">
        <v>170</v>
      </c>
      <c r="G8" s="50" t="s">
        <v>270</v>
      </c>
      <c r="H8" s="334"/>
      <c r="I8" s="49" t="s">
        <v>577</v>
      </c>
      <c r="J8" s="190"/>
      <c r="K8" s="49" t="s">
        <v>1125</v>
      </c>
      <c r="L8" s="49" t="s">
        <v>1124</v>
      </c>
      <c r="M8" s="154"/>
      <c r="N8" s="49" t="s">
        <v>875</v>
      </c>
      <c r="Q8" s="49" t="s">
        <v>577</v>
      </c>
      <c r="R8" s="190"/>
      <c r="S8" s="188" t="s">
        <v>874</v>
      </c>
      <c r="T8" s="49" t="s">
        <v>873</v>
      </c>
      <c r="U8" s="154"/>
      <c r="V8" s="49" t="s">
        <v>875</v>
      </c>
    </row>
    <row r="9" spans="1:22" ht="166.5" x14ac:dyDescent="0.35">
      <c r="A9" s="60" t="str">
        <f>+C9&amp;D9</f>
        <v>0</v>
      </c>
      <c r="B9" s="310">
        <v>1</v>
      </c>
      <c r="C9" s="141" t="str">
        <f>+'Relevant KPIs'!C6</f>
        <v/>
      </c>
      <c r="D9" s="141">
        <f>+'Relevant KPIs'!D6</f>
        <v>0</v>
      </c>
      <c r="E9" s="142" t="str">
        <f ca="1">+IFERROR(INDEX('DD Assessment'!F:F,MATCH('Summary Sheet'!$C9&amp;'Summary Sheet'!$D9,'DD Assessment'!$A:$A,0)),"")</f>
        <v/>
      </c>
      <c r="F9" s="142" t="str">
        <f ca="1">+IFERROR(INDEX('DD Assessment'!G:G,MATCH('Summary Sheet'!$C9&amp;'Summary Sheet'!$D9,'DD Assessment'!$A:$A,0)),"")</f>
        <v/>
      </c>
      <c r="G9" s="142" t="str">
        <f ca="1">+IFERROR(INDEX('DD Assessment'!I:I,MATCH('Summary Sheet'!$C9&amp;'Summary Sheet'!$D9,'DD Assessment'!$A:$A,0)),"")</f>
        <v/>
      </c>
      <c r="H9" s="335"/>
      <c r="I9" s="216" t="str">
        <f ca="1">+IFERROR(INDEX(Lookup!$C$5:$C$10,MATCH('Summary Sheet'!Q9,Lookup!$B$5:$B$10,1)),"")</f>
        <v/>
      </c>
      <c r="J9" s="322"/>
      <c r="K9" s="216" t="str">
        <f ca="1">IFERROR(INDEX(Lookup!$C$25:$C$30,MATCH('Summary Sheet'!S9,Lookup!$B$25:$B$30,1)),"")</f>
        <v/>
      </c>
      <c r="L9" s="216" t="str">
        <f ca="1">IFERROR(INDEX(Lookup!$C$15:$C$20,MATCH('Summary Sheet'!T9,Lookup!$B$15:$B$20,1)),"")</f>
        <v/>
      </c>
      <c r="M9" s="336"/>
      <c r="N9" s="216" t="str">
        <f ca="1">IFERROR(INDEX(Lookup!$C$35:$C$40,MATCH('Summary Sheet'!V9,Lookup!$B$35:$B$40,1)),"")</f>
        <v/>
      </c>
      <c r="Q9" s="359" t="str">
        <f ca="1">+IFERROR(INDEX('Issue Prioritization'!N:N,MATCH('Summary Sheet'!$A9,'Issue Prioritization'!$A:$A,0)),"")</f>
        <v/>
      </c>
      <c r="R9" s="360"/>
      <c r="S9" s="359" t="str">
        <f ca="1">+IFERROR(INDEX('Issue Prioritization'!$AK:$AK,MATCH('Summary Sheet'!$A9,'Issue Prioritization'!$A:$A,0)),"")</f>
        <v/>
      </c>
      <c r="T9" s="359" t="str">
        <f ca="1">+IFERROR(INDEX('Issue Prioritization'!$AL:$AL,MATCH('Summary Sheet'!$A9,'Issue Prioritization'!$A:$A,0)),"")</f>
        <v/>
      </c>
      <c r="U9" s="361"/>
      <c r="V9" s="359" t="str">
        <f ca="1">+IFERROR(INDEX('Issue Prioritization'!$AM:$AM,MATCH('Summary Sheet'!$A9,'Issue Prioritization'!$A:$A,0)),"")</f>
        <v/>
      </c>
    </row>
    <row r="10" spans="1:22" ht="148" x14ac:dyDescent="0.35">
      <c r="A10" s="60" t="str">
        <f t="shared" ref="A10:A43" si="0">+C10&amp;D10</f>
        <v>0</v>
      </c>
      <c r="B10" s="310">
        <f>+B9+1</f>
        <v>2</v>
      </c>
      <c r="C10" s="141" t="str">
        <f>+'Relevant KPIs'!C7</f>
        <v/>
      </c>
      <c r="D10" s="141">
        <f>+'Relevant KPIs'!D7</f>
        <v>0</v>
      </c>
      <c r="E10" s="142" t="str">
        <f ca="1">+IFERROR(INDEX('DD Assessment'!F:F,MATCH('Summary Sheet'!$C10&amp;'Summary Sheet'!$D10,'DD Assessment'!$A:$A,0)),"")</f>
        <v/>
      </c>
      <c r="F10" s="142" t="str">
        <f ca="1">+IFERROR(INDEX('DD Assessment'!G:G,MATCH('Summary Sheet'!$C10&amp;'Summary Sheet'!$D10,'DD Assessment'!$A:$A,0)),"")</f>
        <v/>
      </c>
      <c r="G10" s="142" t="str">
        <f ca="1">+IFERROR(INDEX('DD Assessment'!I:I,MATCH('Summary Sheet'!$C10&amp;'Summary Sheet'!$D10,'DD Assessment'!$A:$A,0)),"")</f>
        <v/>
      </c>
      <c r="H10" s="335"/>
      <c r="I10" s="216" t="str">
        <f ca="1">+IFERROR(INDEX(Lookup!$C$5:$C$10,MATCH('Summary Sheet'!Q10,Lookup!$B$5:$B$10,1)),"")</f>
        <v/>
      </c>
      <c r="J10" s="216"/>
      <c r="K10" s="216" t="str">
        <f ca="1">IFERROR(INDEX(Lookup!$C$25:$C$30,MATCH('Summary Sheet'!S10,Lookup!$B$25:$B$30,1)),"")</f>
        <v/>
      </c>
      <c r="L10" s="216" t="str">
        <f ca="1">IFERROR(INDEX(Lookup!$C$15:$C$20,MATCH('Summary Sheet'!T10,Lookup!$B$15:$B$20,1)),"")</f>
        <v/>
      </c>
      <c r="M10" s="336"/>
      <c r="N10" s="216" t="str">
        <f ca="1">IFERROR(INDEX(Lookup!$C$35:$C$40,MATCH('Summary Sheet'!V10,Lookup!$B$35:$B$40,1)),"")</f>
        <v/>
      </c>
      <c r="Q10" s="359" t="str">
        <f ca="1">+IFERROR(INDEX('Issue Prioritization'!N:N,MATCH('Summary Sheet'!$A10,'Issue Prioritization'!$A:$A,0)),"")</f>
        <v/>
      </c>
      <c r="R10" s="360"/>
      <c r="S10" s="359" t="str">
        <f ca="1">+IFERROR(INDEX('Issue Prioritization'!$AK:$AK,MATCH('Summary Sheet'!$A10,'Issue Prioritization'!$A:$A,0)),"")</f>
        <v/>
      </c>
      <c r="T10" s="359" t="str">
        <f ca="1">+IFERROR(INDEX('Issue Prioritization'!$AL:$AL,MATCH('Summary Sheet'!$A10,'Issue Prioritization'!$A:$A,0)),"")</f>
        <v/>
      </c>
      <c r="U10" s="361"/>
      <c r="V10" s="359" t="str">
        <f ca="1">+IFERROR(INDEX('Issue Prioritization'!$AM:$AM,MATCH('Summary Sheet'!$A10,'Issue Prioritization'!$A:$A,0)),"")</f>
        <v/>
      </c>
    </row>
    <row r="11" spans="1:22" ht="70.5" x14ac:dyDescent="0.35">
      <c r="A11" s="60" t="str">
        <f t="shared" si="0"/>
        <v>0</v>
      </c>
      <c r="B11" s="310">
        <f t="shared" ref="B11:B18" si="1">+B10+1</f>
        <v>3</v>
      </c>
      <c r="C11" s="141" t="str">
        <f>+'Relevant KPIs'!C8</f>
        <v/>
      </c>
      <c r="D11" s="141">
        <f>+'Relevant KPIs'!D8</f>
        <v>0</v>
      </c>
      <c r="E11" s="142" t="str">
        <f ca="1">+IFERROR(INDEX('DD Assessment'!F:F,MATCH('Summary Sheet'!$C11&amp;'Summary Sheet'!$D11,'DD Assessment'!$A:$A,0)),"")</f>
        <v/>
      </c>
      <c r="F11" s="142" t="str">
        <f ca="1">+IFERROR(INDEX('DD Assessment'!G:G,MATCH('Summary Sheet'!$C11&amp;'Summary Sheet'!$D11,'DD Assessment'!$A:$A,0)),"")</f>
        <v/>
      </c>
      <c r="G11" s="142" t="str">
        <f ca="1">+IFERROR(INDEX('DD Assessment'!I:I,MATCH('Summary Sheet'!$C11&amp;'Summary Sheet'!$D11,'DD Assessment'!$A:$A,0)),"")</f>
        <v/>
      </c>
      <c r="H11" s="335"/>
      <c r="I11" s="216" t="str">
        <f ca="1">+IFERROR(INDEX(Lookup!$C$5:$C$10,MATCH('Summary Sheet'!Q11,Lookup!$B$5:$B$10,1)),"")</f>
        <v/>
      </c>
      <c r="J11" s="216"/>
      <c r="K11" s="216" t="str">
        <f ca="1">IFERROR(INDEX(Lookup!$C$25:$C$30,MATCH('Summary Sheet'!S11,Lookup!$B$25:$B$30,1)),"")</f>
        <v/>
      </c>
      <c r="L11" s="216" t="str">
        <f ca="1">IFERROR(INDEX(Lookup!$C$15:$C$20,MATCH('Summary Sheet'!T11,Lookup!$B$15:$B$20,1)),"")</f>
        <v/>
      </c>
      <c r="M11" s="336"/>
      <c r="N11" s="216" t="str">
        <f ca="1">IFERROR(INDEX(Lookup!$C$35:$C$40,MATCH('Summary Sheet'!V11,Lookup!$B$35:$B$40,1)),"")</f>
        <v/>
      </c>
      <c r="Q11" s="359" t="str">
        <f ca="1">+IFERROR(INDEX('Issue Prioritization'!N:N,MATCH('Summary Sheet'!$A11,'Issue Prioritization'!$A:$A,0)),"")</f>
        <v/>
      </c>
      <c r="R11" s="360"/>
      <c r="S11" s="359" t="str">
        <f ca="1">+IFERROR(INDEX('Issue Prioritization'!$AK:$AK,MATCH('Summary Sheet'!$A11,'Issue Prioritization'!$A:$A,0)),"")</f>
        <v/>
      </c>
      <c r="T11" s="359" t="str">
        <f ca="1">+IFERROR(INDEX('Issue Prioritization'!$AL:$AL,MATCH('Summary Sheet'!$A11,'Issue Prioritization'!$A:$A,0)),"")</f>
        <v/>
      </c>
      <c r="U11" s="361"/>
      <c r="V11" s="359" t="str">
        <f ca="1">+IFERROR(INDEX('Issue Prioritization'!$AM:$AM,MATCH('Summary Sheet'!$A11,'Issue Prioritization'!$A:$A,0)),"")</f>
        <v/>
      </c>
    </row>
    <row r="12" spans="1:22" ht="70.5" x14ac:dyDescent="0.35">
      <c r="A12" s="60" t="str">
        <f t="shared" si="0"/>
        <v>0</v>
      </c>
      <c r="B12" s="310">
        <f t="shared" si="1"/>
        <v>4</v>
      </c>
      <c r="C12" s="141" t="str">
        <f>+'Relevant KPIs'!C9</f>
        <v/>
      </c>
      <c r="D12" s="141">
        <f>+'Relevant KPIs'!D9</f>
        <v>0</v>
      </c>
      <c r="E12" s="142" t="str">
        <f ca="1">+IFERROR(INDEX('DD Assessment'!F:F,MATCH('Summary Sheet'!$C12&amp;'Summary Sheet'!$D12,'DD Assessment'!$A:$A,0)),"")</f>
        <v/>
      </c>
      <c r="F12" s="142" t="str">
        <f ca="1">+IFERROR(INDEX('DD Assessment'!G:G,MATCH('Summary Sheet'!$C12&amp;'Summary Sheet'!$D12,'DD Assessment'!$A:$A,0)),"")</f>
        <v/>
      </c>
      <c r="G12" s="142" t="str">
        <f ca="1">+IFERROR(INDEX('DD Assessment'!I:I,MATCH('Summary Sheet'!$C12&amp;'Summary Sheet'!$D12,'DD Assessment'!$A:$A,0)),"")</f>
        <v/>
      </c>
      <c r="H12" s="335"/>
      <c r="I12" s="216" t="str">
        <f ca="1">+IFERROR(INDEX(Lookup!$C$5:$C$10,MATCH('Summary Sheet'!Q12,Lookup!$B$5:$B$10,1)),"")</f>
        <v/>
      </c>
      <c r="J12" s="216"/>
      <c r="K12" s="216" t="str">
        <f ca="1">IFERROR(INDEX(Lookup!$C$25:$C$30,MATCH('Summary Sheet'!S12,Lookup!$B$25:$B$30,1)),"")</f>
        <v/>
      </c>
      <c r="L12" s="216" t="str">
        <f ca="1">IFERROR(INDEX(Lookup!$C$15:$C$20,MATCH('Summary Sheet'!T12,Lookup!$B$15:$B$20,1)),"")</f>
        <v/>
      </c>
      <c r="M12" s="336"/>
      <c r="N12" s="216" t="str">
        <f ca="1">IFERROR(INDEX(Lookup!$C$35:$C$40,MATCH('Summary Sheet'!V12,Lookup!$B$35:$B$40,1)),"")</f>
        <v/>
      </c>
      <c r="Q12" s="359" t="str">
        <f ca="1">+IFERROR(INDEX('Issue Prioritization'!N:N,MATCH('Summary Sheet'!$A12,'Issue Prioritization'!$A:$A,0)),"")</f>
        <v/>
      </c>
      <c r="R12" s="360"/>
      <c r="S12" s="359" t="str">
        <f ca="1">+IFERROR(INDEX('Issue Prioritization'!$AK:$AK,MATCH('Summary Sheet'!$A12,'Issue Prioritization'!$A:$A,0)),"")</f>
        <v/>
      </c>
      <c r="T12" s="359" t="str">
        <f ca="1">+IFERROR(INDEX('Issue Prioritization'!$AL:$AL,MATCH('Summary Sheet'!$A12,'Issue Prioritization'!$A:$A,0)),"")</f>
        <v/>
      </c>
      <c r="U12" s="361"/>
      <c r="V12" s="359" t="str">
        <f ca="1">+IFERROR(INDEX('Issue Prioritization'!$AM:$AM,MATCH('Summary Sheet'!$A12,'Issue Prioritization'!$A:$A,0)),"")</f>
        <v/>
      </c>
    </row>
    <row r="13" spans="1:22" ht="47" x14ac:dyDescent="0.35">
      <c r="A13" s="60" t="str">
        <f t="shared" si="0"/>
        <v>0</v>
      </c>
      <c r="B13" s="310">
        <f t="shared" si="1"/>
        <v>5</v>
      </c>
      <c r="C13" s="141" t="str">
        <f>+'Relevant KPIs'!C10</f>
        <v/>
      </c>
      <c r="D13" s="141">
        <f>+'Relevant KPIs'!D10</f>
        <v>0</v>
      </c>
      <c r="E13" s="142" t="str">
        <f ca="1">+IFERROR(INDEX('DD Assessment'!F:F,MATCH('Summary Sheet'!$C13&amp;'Summary Sheet'!$D13,'DD Assessment'!$A:$A,0)),"")</f>
        <v/>
      </c>
      <c r="F13" s="142" t="str">
        <f ca="1">+IFERROR(INDEX('DD Assessment'!G:G,MATCH('Summary Sheet'!$C13&amp;'Summary Sheet'!$D13,'DD Assessment'!$A:$A,0)),"")</f>
        <v/>
      </c>
      <c r="G13" s="142" t="str">
        <f ca="1">+IFERROR(INDEX('DD Assessment'!I:I,MATCH('Summary Sheet'!$C13&amp;'Summary Sheet'!$D13,'DD Assessment'!$A:$A,0)),"")</f>
        <v/>
      </c>
      <c r="H13" s="335"/>
      <c r="I13" s="216" t="str">
        <f ca="1">+IFERROR(INDEX(Lookup!$C$5:$C$10,MATCH('Summary Sheet'!Q13,Lookup!$B$5:$B$10,1)),"")</f>
        <v/>
      </c>
      <c r="J13" s="216"/>
      <c r="K13" s="216" t="str">
        <f ca="1">IFERROR(INDEX(Lookup!$C$25:$C$30,MATCH('Summary Sheet'!S13,Lookup!$B$25:$B$30,1)),"")</f>
        <v/>
      </c>
      <c r="L13" s="216" t="str">
        <f ca="1">IFERROR(INDEX(Lookup!$C$15:$C$20,MATCH('Summary Sheet'!T13,Lookup!$B$15:$B$20,1)),"")</f>
        <v/>
      </c>
      <c r="M13" s="336"/>
      <c r="N13" s="216" t="str">
        <f ca="1">IFERROR(INDEX(Lookup!$C$35:$C$40,MATCH('Summary Sheet'!V13,Lookup!$B$35:$B$40,1)),"")</f>
        <v/>
      </c>
      <c r="Q13" s="359" t="str">
        <f ca="1">+IFERROR(INDEX('Issue Prioritization'!N:N,MATCH('Summary Sheet'!$A13,'Issue Prioritization'!$A:$A,0)),"")</f>
        <v/>
      </c>
      <c r="R13" s="360"/>
      <c r="S13" s="359" t="str">
        <f ca="1">+IFERROR(INDEX('Issue Prioritization'!$AK:$AK,MATCH('Summary Sheet'!$A13,'Issue Prioritization'!$A:$A,0)),"")</f>
        <v/>
      </c>
      <c r="T13" s="359" t="str">
        <f ca="1">+IFERROR(INDEX('Issue Prioritization'!$AL:$AL,MATCH('Summary Sheet'!$A13,'Issue Prioritization'!$A:$A,0)),"")</f>
        <v/>
      </c>
      <c r="U13" s="361"/>
      <c r="V13" s="359" t="str">
        <f ca="1">+IFERROR(INDEX('Issue Prioritization'!$AM:$AM,MATCH('Summary Sheet'!$A13,'Issue Prioritization'!$A:$A,0)),"")</f>
        <v/>
      </c>
    </row>
    <row r="14" spans="1:22" ht="26" x14ac:dyDescent="0.35">
      <c r="A14" s="60" t="str">
        <f t="shared" si="0"/>
        <v>0</v>
      </c>
      <c r="B14" s="310">
        <f t="shared" si="1"/>
        <v>6</v>
      </c>
      <c r="C14" s="141"/>
      <c r="D14" s="141">
        <f>+'Relevant KPIs'!D11</f>
        <v>0</v>
      </c>
      <c r="E14" s="142"/>
      <c r="F14" s="142"/>
      <c r="G14" s="142"/>
      <c r="H14" s="335"/>
      <c r="I14" s="216" t="str">
        <f ca="1">+IFERROR(INDEX(Lookup!$C$5:$C$10,MATCH('Summary Sheet'!Q14,Lookup!$B$5:$B$10,1)),"")</f>
        <v/>
      </c>
      <c r="J14" s="216"/>
      <c r="K14" s="216" t="str">
        <f ca="1">IFERROR(INDEX(Lookup!$C$25:$C$30,MATCH('Summary Sheet'!S14,Lookup!$B$25:$B$30,1)),"")</f>
        <v/>
      </c>
      <c r="L14" s="216" t="str">
        <f ca="1">IFERROR(INDEX(Lookup!$C$15:$C$20,MATCH('Summary Sheet'!T14,Lookup!$B$15:$B$20,1)),"")</f>
        <v/>
      </c>
      <c r="M14" s="336"/>
      <c r="N14" s="216" t="str">
        <f ca="1">IFERROR(INDEX(Lookup!$C$35:$C$40,MATCH('Summary Sheet'!V14,Lookup!$B$35:$B$40,1)),"")</f>
        <v/>
      </c>
      <c r="Q14" s="359" t="str">
        <f ca="1">+IFERROR(INDEX('Issue Prioritization'!N:N,MATCH('Summary Sheet'!$A14,'Issue Prioritization'!$A:$A,0)),"")</f>
        <v/>
      </c>
      <c r="R14" s="360"/>
      <c r="S14" s="359" t="str">
        <f ca="1">+IFERROR(INDEX('Issue Prioritization'!$AK:$AK,MATCH('Summary Sheet'!$A14,'Issue Prioritization'!$A:$A,0)),"")</f>
        <v/>
      </c>
      <c r="T14" s="359" t="str">
        <f ca="1">+IFERROR(INDEX('Issue Prioritization'!$AL:$AL,MATCH('Summary Sheet'!$A14,'Issue Prioritization'!$A:$A,0)),"")</f>
        <v/>
      </c>
      <c r="U14" s="361"/>
      <c r="V14" s="359" t="str">
        <f ca="1">+IFERROR(INDEX('Issue Prioritization'!$AM:$AM,MATCH('Summary Sheet'!$A14,'Issue Prioritization'!$A:$A,0)),"")</f>
        <v/>
      </c>
    </row>
    <row r="15" spans="1:22" ht="26" x14ac:dyDescent="0.35">
      <c r="A15" s="60" t="str">
        <f t="shared" si="0"/>
        <v>0</v>
      </c>
      <c r="B15" s="310">
        <f t="shared" si="1"/>
        <v>7</v>
      </c>
      <c r="C15" s="141"/>
      <c r="D15" s="141">
        <f>+'Relevant KPIs'!D12</f>
        <v>0</v>
      </c>
      <c r="E15" s="142"/>
      <c r="F15" s="142"/>
      <c r="G15" s="142"/>
      <c r="H15" s="335"/>
      <c r="I15" s="216" t="str">
        <f ca="1">+IFERROR(INDEX(Lookup!$C$5:$C$10,MATCH('Summary Sheet'!Q15,Lookup!$B$5:$B$10,1)),"")</f>
        <v/>
      </c>
      <c r="J15" s="216"/>
      <c r="K15" s="216" t="str">
        <f ca="1">IFERROR(INDEX(Lookup!$C$25:$C$30,MATCH('Summary Sheet'!S15,Lookup!$B$25:$B$30,1)),"")</f>
        <v/>
      </c>
      <c r="L15" s="216" t="str">
        <f ca="1">IFERROR(INDEX(Lookup!$C$15:$C$20,MATCH('Summary Sheet'!T15,Lookup!$B$15:$B$20,1)),"")</f>
        <v/>
      </c>
      <c r="M15" s="336"/>
      <c r="N15" s="216" t="str">
        <f ca="1">IFERROR(INDEX(Lookup!$C$35:$C$40,MATCH('Summary Sheet'!V15,Lookup!$B$35:$B$40,1)),"")</f>
        <v/>
      </c>
      <c r="Q15" s="359" t="str">
        <f ca="1">+IFERROR(INDEX('Issue Prioritization'!N:N,MATCH('Summary Sheet'!$A15,'Issue Prioritization'!$A:$A,0)),"")</f>
        <v/>
      </c>
      <c r="R15" s="360"/>
      <c r="S15" s="359" t="str">
        <f ca="1">+IFERROR(INDEX('Issue Prioritization'!$AK:$AK,MATCH('Summary Sheet'!$A15,'Issue Prioritization'!$A:$A,0)),"")</f>
        <v/>
      </c>
      <c r="T15" s="359" t="str">
        <f ca="1">+IFERROR(INDEX('Issue Prioritization'!$AL:$AL,MATCH('Summary Sheet'!$A15,'Issue Prioritization'!$A:$A,0)),"")</f>
        <v/>
      </c>
      <c r="U15" s="361"/>
      <c r="V15" s="359" t="str">
        <f ca="1">+IFERROR(INDEX('Issue Prioritization'!$AM:$AM,MATCH('Summary Sheet'!$A15,'Issue Prioritization'!$A:$A,0)),"")</f>
        <v/>
      </c>
    </row>
    <row r="16" spans="1:22" ht="26" x14ac:dyDescent="0.35">
      <c r="A16" s="60" t="str">
        <f t="shared" si="0"/>
        <v>0</v>
      </c>
      <c r="B16" s="310">
        <f t="shared" si="1"/>
        <v>8</v>
      </c>
      <c r="C16" s="141"/>
      <c r="D16" s="141">
        <f>+'Relevant KPIs'!D13</f>
        <v>0</v>
      </c>
      <c r="E16" s="142"/>
      <c r="F16" s="142"/>
      <c r="G16" s="142"/>
      <c r="H16" s="335"/>
      <c r="I16" s="216" t="str">
        <f ca="1">+IFERROR(INDEX(Lookup!$C$5:$C$10,MATCH('Summary Sheet'!Q16,Lookup!$B$5:$B$10,1)),"")</f>
        <v/>
      </c>
      <c r="J16" s="216"/>
      <c r="K16" s="216" t="str">
        <f ca="1">IFERROR(INDEX(Lookup!$C$25:$C$30,MATCH('Summary Sheet'!S16,Lookup!$B$25:$B$30,1)),"")</f>
        <v/>
      </c>
      <c r="L16" s="216" t="str">
        <f ca="1">IFERROR(INDEX(Lookup!$C$15:$C$20,MATCH('Summary Sheet'!T16,Lookup!$B$15:$B$20,1)),"")</f>
        <v/>
      </c>
      <c r="M16" s="336"/>
      <c r="N16" s="216" t="str">
        <f ca="1">IFERROR(INDEX(Lookup!$C$35:$C$40,MATCH('Summary Sheet'!V16,Lookup!$B$35:$B$40,1)),"")</f>
        <v/>
      </c>
      <c r="Q16" s="359" t="str">
        <f ca="1">+IFERROR(INDEX('Issue Prioritization'!N:N,MATCH('Summary Sheet'!$A16,'Issue Prioritization'!$A:$A,0)),"")</f>
        <v/>
      </c>
      <c r="R16" s="360"/>
      <c r="S16" s="359" t="str">
        <f ca="1">+IFERROR(INDEX('Issue Prioritization'!$AK:$AK,MATCH('Summary Sheet'!$A16,'Issue Prioritization'!$A:$A,0)),"")</f>
        <v/>
      </c>
      <c r="T16" s="359" t="str">
        <f ca="1">+IFERROR(INDEX('Issue Prioritization'!$AL:$AL,MATCH('Summary Sheet'!$A16,'Issue Prioritization'!$A:$A,0)),"")</f>
        <v/>
      </c>
      <c r="U16" s="361"/>
      <c r="V16" s="359" t="str">
        <f ca="1">+IFERROR(INDEX('Issue Prioritization'!$AM:$AM,MATCH('Summary Sheet'!$A16,'Issue Prioritization'!$A:$A,0)),"")</f>
        <v/>
      </c>
    </row>
    <row r="17" spans="1:22" ht="26" x14ac:dyDescent="0.35">
      <c r="A17" s="60" t="str">
        <f t="shared" si="0"/>
        <v>0</v>
      </c>
      <c r="B17" s="310">
        <f t="shared" si="1"/>
        <v>9</v>
      </c>
      <c r="C17" s="141"/>
      <c r="D17" s="141">
        <f>+'Relevant KPIs'!D14</f>
        <v>0</v>
      </c>
      <c r="E17" s="142"/>
      <c r="F17" s="142"/>
      <c r="G17" s="142"/>
      <c r="H17" s="335"/>
      <c r="I17" s="216" t="str">
        <f ca="1">+IFERROR(INDEX(Lookup!$C$5:$C$10,MATCH('Summary Sheet'!Q17,Lookup!$B$5:$B$10,1)),"")</f>
        <v/>
      </c>
      <c r="J17" s="216"/>
      <c r="K17" s="216" t="str">
        <f ca="1">IFERROR(INDEX(Lookup!$C$25:$C$30,MATCH('Summary Sheet'!S17,Lookup!$B$25:$B$30,1)),"")</f>
        <v/>
      </c>
      <c r="L17" s="216" t="str">
        <f ca="1">IFERROR(INDEX(Lookup!$C$15:$C$20,MATCH('Summary Sheet'!T17,Lookup!$B$15:$B$20,1)),"")</f>
        <v/>
      </c>
      <c r="M17" s="336"/>
      <c r="N17" s="216" t="str">
        <f ca="1">IFERROR(INDEX(Lookup!$C$35:$C$40,MATCH('Summary Sheet'!V17,Lookup!$B$35:$B$40,1)),"")</f>
        <v/>
      </c>
      <c r="Q17" s="359" t="str">
        <f ca="1">+IFERROR(INDEX('Issue Prioritization'!N:N,MATCH('Summary Sheet'!$A17,'Issue Prioritization'!$A:$A,0)),"")</f>
        <v/>
      </c>
      <c r="R17" s="360"/>
      <c r="S17" s="359" t="str">
        <f ca="1">+IFERROR(INDEX('Issue Prioritization'!$AK:$AK,MATCH('Summary Sheet'!$A17,'Issue Prioritization'!$A:$A,0)),"")</f>
        <v/>
      </c>
      <c r="T17" s="359" t="str">
        <f ca="1">+IFERROR(INDEX('Issue Prioritization'!$AL:$AL,MATCH('Summary Sheet'!$A17,'Issue Prioritization'!$A:$A,0)),"")</f>
        <v/>
      </c>
      <c r="U17" s="361"/>
      <c r="V17" s="359" t="str">
        <f ca="1">+IFERROR(INDEX('Issue Prioritization'!$AM:$AM,MATCH('Summary Sheet'!$A17,'Issue Prioritization'!$A:$A,0)),"")</f>
        <v/>
      </c>
    </row>
    <row r="18" spans="1:22" ht="26" x14ac:dyDescent="0.35">
      <c r="A18" s="60" t="str">
        <f t="shared" si="0"/>
        <v>0</v>
      </c>
      <c r="B18" s="310">
        <f t="shared" si="1"/>
        <v>10</v>
      </c>
      <c r="C18" s="141"/>
      <c r="D18" s="141">
        <f>+'Relevant KPIs'!D15</f>
        <v>0</v>
      </c>
      <c r="E18" s="142"/>
      <c r="F18" s="142"/>
      <c r="G18" s="142"/>
      <c r="H18" s="335"/>
      <c r="I18" s="216" t="str">
        <f ca="1">+IFERROR(INDEX(Lookup!$C$5:$C$10,MATCH('Summary Sheet'!Q18,Lookup!$B$5:$B$10,1)),"")</f>
        <v/>
      </c>
      <c r="J18" s="216"/>
      <c r="K18" s="216" t="str">
        <f ca="1">IFERROR(INDEX(Lookup!$C$25:$C$30,MATCH('Summary Sheet'!S18,Lookup!$B$25:$B$30,1)),"")</f>
        <v/>
      </c>
      <c r="L18" s="216" t="str">
        <f ca="1">IFERROR(INDEX(Lookup!$C$15:$C$20,MATCH('Summary Sheet'!T18,Lookup!$B$15:$B$20,1)),"")</f>
        <v/>
      </c>
      <c r="M18" s="336"/>
      <c r="N18" s="216" t="str">
        <f ca="1">IFERROR(INDEX(Lookup!$C$35:$C$40,MATCH('Summary Sheet'!V18,Lookup!$B$35:$B$40,1)),"")</f>
        <v/>
      </c>
      <c r="Q18" s="359" t="str">
        <f ca="1">+IFERROR(INDEX('Issue Prioritization'!N:N,MATCH('Summary Sheet'!$A18,'Issue Prioritization'!$A:$A,0)),"")</f>
        <v/>
      </c>
      <c r="R18" s="360"/>
      <c r="S18" s="359" t="str">
        <f ca="1">+IFERROR(INDEX('Issue Prioritization'!$AK:$AK,MATCH('Summary Sheet'!$A18,'Issue Prioritization'!$A:$A,0)),"")</f>
        <v/>
      </c>
      <c r="T18" s="359" t="str">
        <f ca="1">+IFERROR(INDEX('Issue Prioritization'!$AL:$AL,MATCH('Summary Sheet'!$A18,'Issue Prioritization'!$A:$A,0)),"")</f>
        <v/>
      </c>
      <c r="U18" s="361"/>
      <c r="V18" s="359" t="str">
        <f ca="1">+IFERROR(INDEX('Issue Prioritization'!$AM:$AM,MATCH('Summary Sheet'!$A18,'Issue Prioritization'!$A:$A,0)),"")</f>
        <v/>
      </c>
    </row>
    <row r="19" spans="1:22" x14ac:dyDescent="0.35">
      <c r="A19" s="60" t="str">
        <f t="shared" si="0"/>
        <v/>
      </c>
    </row>
    <row r="20" spans="1:22" x14ac:dyDescent="0.35">
      <c r="A20" s="60" t="str">
        <f t="shared" si="0"/>
        <v/>
      </c>
    </row>
    <row r="21" spans="1:22" x14ac:dyDescent="0.35">
      <c r="A21" s="60" t="str">
        <f t="shared" si="0"/>
        <v/>
      </c>
    </row>
    <row r="22" spans="1:22" x14ac:dyDescent="0.35">
      <c r="A22" s="60" t="str">
        <f t="shared" si="0"/>
        <v/>
      </c>
    </row>
    <row r="23" spans="1:22" x14ac:dyDescent="0.35">
      <c r="A23" s="60" t="str">
        <f t="shared" si="0"/>
        <v/>
      </c>
    </row>
    <row r="24" spans="1:22" x14ac:dyDescent="0.35">
      <c r="A24" s="60" t="str">
        <f t="shared" si="0"/>
        <v/>
      </c>
    </row>
    <row r="25" spans="1:22" x14ac:dyDescent="0.35">
      <c r="A25" s="60" t="str">
        <f t="shared" si="0"/>
        <v/>
      </c>
    </row>
    <row r="26" spans="1:22" x14ac:dyDescent="0.35">
      <c r="A26" s="60" t="str">
        <f t="shared" si="0"/>
        <v/>
      </c>
    </row>
    <row r="27" spans="1:22" x14ac:dyDescent="0.35">
      <c r="A27" s="60" t="str">
        <f t="shared" si="0"/>
        <v/>
      </c>
    </row>
    <row r="28" spans="1:22" x14ac:dyDescent="0.35">
      <c r="A28" s="60" t="str">
        <f t="shared" si="0"/>
        <v/>
      </c>
    </row>
    <row r="29" spans="1:22" x14ac:dyDescent="0.35">
      <c r="A29" s="60" t="str">
        <f t="shared" si="0"/>
        <v/>
      </c>
    </row>
    <row r="30" spans="1:22" x14ac:dyDescent="0.35">
      <c r="A30" s="60" t="str">
        <f t="shared" si="0"/>
        <v/>
      </c>
    </row>
    <row r="31" spans="1:22" x14ac:dyDescent="0.35">
      <c r="A31" s="60" t="str">
        <f t="shared" si="0"/>
        <v/>
      </c>
    </row>
    <row r="32" spans="1:22" x14ac:dyDescent="0.35">
      <c r="A32" s="60" t="str">
        <f t="shared" si="0"/>
        <v/>
      </c>
    </row>
    <row r="33" spans="1:1" x14ac:dyDescent="0.35">
      <c r="A33" s="60" t="str">
        <f t="shared" si="0"/>
        <v/>
      </c>
    </row>
    <row r="34" spans="1:1" x14ac:dyDescent="0.35">
      <c r="A34" s="60" t="str">
        <f t="shared" si="0"/>
        <v/>
      </c>
    </row>
    <row r="35" spans="1:1" x14ac:dyDescent="0.35">
      <c r="A35" s="60" t="str">
        <f t="shared" si="0"/>
        <v/>
      </c>
    </row>
    <row r="36" spans="1:1" x14ac:dyDescent="0.35">
      <c r="A36" s="60" t="str">
        <f t="shared" si="0"/>
        <v/>
      </c>
    </row>
    <row r="37" spans="1:1" x14ac:dyDescent="0.35">
      <c r="A37" s="60" t="str">
        <f t="shared" si="0"/>
        <v/>
      </c>
    </row>
    <row r="38" spans="1:1" x14ac:dyDescent="0.35">
      <c r="A38" s="60" t="str">
        <f t="shared" si="0"/>
        <v/>
      </c>
    </row>
    <row r="39" spans="1:1" x14ac:dyDescent="0.35">
      <c r="A39" s="60" t="str">
        <f t="shared" si="0"/>
        <v/>
      </c>
    </row>
    <row r="40" spans="1:1" x14ac:dyDescent="0.35">
      <c r="A40" s="60" t="str">
        <f t="shared" si="0"/>
        <v/>
      </c>
    </row>
    <row r="41" spans="1:1" x14ac:dyDescent="0.35">
      <c r="A41" s="60" t="str">
        <f t="shared" si="0"/>
        <v/>
      </c>
    </row>
    <row r="42" spans="1:1" x14ac:dyDescent="0.35">
      <c r="A42" s="60" t="str">
        <f t="shared" si="0"/>
        <v/>
      </c>
    </row>
    <row r="43" spans="1:1" x14ac:dyDescent="0.35">
      <c r="A43" s="60" t="str">
        <f t="shared" si="0"/>
        <v/>
      </c>
    </row>
  </sheetData>
  <conditionalFormatting sqref="I9:J18">
    <cfRule type="colorScale" priority="17">
      <colorScale>
        <cfvo type="num" val="1"/>
        <cfvo type="num" val="3"/>
        <cfvo type="num" val="5"/>
        <color rgb="FFF8696B"/>
        <color rgb="FFFFEB84"/>
        <color rgb="FF63BE7B"/>
      </colorScale>
    </cfRule>
  </conditionalFormatting>
  <conditionalFormatting sqref="I9:N18">
    <cfRule type="cellIs" dxfId="9" priority="18" operator="equal">
      <formula>0</formula>
    </cfRule>
  </conditionalFormatting>
  <conditionalFormatting sqref="K9:K18">
    <cfRule type="colorScale" priority="13">
      <colorScale>
        <cfvo type="num" val="4"/>
        <cfvo type="num" val="20"/>
        <color rgb="FFFCFCFF"/>
        <color rgb="FFF8696B"/>
      </colorScale>
    </cfRule>
  </conditionalFormatting>
  <conditionalFormatting sqref="L9:L18">
    <cfRule type="colorScale" priority="12">
      <colorScale>
        <cfvo type="num" val="3"/>
        <cfvo type="num" val="15"/>
        <color rgb="FFFCFCFF"/>
        <color rgb="FF63BE7B"/>
      </colorScale>
    </cfRule>
  </conditionalFormatting>
  <conditionalFormatting sqref="N9:N18">
    <cfRule type="colorScale" priority="14">
      <colorScale>
        <cfvo type="num" val="1"/>
        <cfvo type="num" val="3"/>
        <cfvo type="num" val="5"/>
        <color rgb="FFF8696B"/>
        <color rgb="FFFFEB84"/>
        <color rgb="FF63BE7B"/>
      </colorScale>
    </cfRule>
  </conditionalFormatting>
  <conditionalFormatting sqref="Q9:R18">
    <cfRule type="colorScale" priority="10">
      <colorScale>
        <cfvo type="num" val="1"/>
        <cfvo type="num" val="3"/>
        <cfvo type="num" val="5"/>
        <color rgb="FFF8696B"/>
        <color rgb="FFFFEB84"/>
        <color rgb="FF63BE7B"/>
      </colorScale>
    </cfRule>
  </conditionalFormatting>
  <conditionalFormatting sqref="Q9:V18">
    <cfRule type="cellIs" dxfId="8" priority="11" operator="equal">
      <formula>0</formula>
    </cfRule>
  </conditionalFormatting>
  <conditionalFormatting sqref="S9:S18">
    <cfRule type="colorScale" priority="8">
      <colorScale>
        <cfvo type="num" val="4"/>
        <cfvo type="num" val="20"/>
        <color rgb="FFFCFCFF"/>
        <color rgb="FFF8696B"/>
      </colorScale>
    </cfRule>
  </conditionalFormatting>
  <conditionalFormatting sqref="T9:T18">
    <cfRule type="colorScale" priority="7">
      <colorScale>
        <cfvo type="num" val="3"/>
        <cfvo type="num" val="15"/>
        <color rgb="FFFCFCFF"/>
        <color rgb="FF63BE7B"/>
      </colorScale>
    </cfRule>
  </conditionalFormatting>
  <conditionalFormatting sqref="V9:V18">
    <cfRule type="colorScale" priority="9">
      <colorScale>
        <cfvo type="num" val="1"/>
        <cfvo type="num" val="3"/>
        <cfvo type="num" val="5"/>
        <color rgb="FFF8696B"/>
        <color rgb="FFFFEB84"/>
        <color rgb="FF63BE7B"/>
      </colorScale>
    </cfRule>
  </conditionalFormatting>
  <conditionalFormatting sqref="L9">
    <cfRule type="colorScale" priority="6">
      <colorScale>
        <cfvo type="num" val="4"/>
        <cfvo type="num" val="20"/>
        <color rgb="FFFCFCFF"/>
        <color rgb="FFF8696B"/>
      </colorScale>
    </cfRule>
  </conditionalFormatting>
  <conditionalFormatting sqref="N9">
    <cfRule type="colorScale" priority="5">
      <colorScale>
        <cfvo type="num" val="3"/>
        <cfvo type="num" val="15"/>
        <color rgb="FFFCFCFF"/>
        <color rgb="FF63BE7B"/>
      </colorScale>
    </cfRule>
  </conditionalFormatting>
  <conditionalFormatting sqref="N9">
    <cfRule type="colorScale" priority="4">
      <colorScale>
        <cfvo type="num" val="4"/>
        <cfvo type="num" val="20"/>
        <color rgb="FFFCFCFF"/>
        <color rgb="FFF8696B"/>
      </colorScale>
    </cfRule>
  </conditionalFormatting>
  <conditionalFormatting sqref="K9">
    <cfRule type="colorScale" priority="3">
      <colorScale>
        <cfvo type="num" val="3"/>
        <cfvo type="num" val="15"/>
        <color rgb="FFFCFCFF"/>
        <color rgb="FF63BE7B"/>
      </colorScale>
    </cfRule>
  </conditionalFormatting>
  <conditionalFormatting sqref="K9">
    <cfRule type="colorScale" priority="2">
      <colorScale>
        <cfvo type="num" val="4"/>
        <cfvo type="num" val="20"/>
        <color rgb="FFFCFCFF"/>
        <color rgb="FFF8696B"/>
      </colorScale>
    </cfRule>
  </conditionalFormatting>
  <conditionalFormatting sqref="L9">
    <cfRule type="colorScale" priority="1">
      <colorScale>
        <cfvo type="num" val="4"/>
        <cfvo type="num" val="20"/>
        <color rgb="FFFCFCFF"/>
        <color rgb="FFF8696B"/>
      </colorScale>
    </cfRule>
  </conditionalFormatting>
  <pageMargins left="0.7" right="0.7" top="0.75" bottom="0.75" header="0.3" footer="0.3"/>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36F18-1E63-4973-B0C4-9A09386E1CBE}">
  <dimension ref="B2:J40"/>
  <sheetViews>
    <sheetView showGridLines="0" zoomScale="115" zoomScaleNormal="115" workbookViewId="0">
      <selection activeCell="C10" sqref="C10"/>
    </sheetView>
  </sheetViews>
  <sheetFormatPr defaultRowHeight="14.5" x14ac:dyDescent="0.35"/>
  <cols>
    <col min="3" max="3" width="33.81640625" bestFit="1" customWidth="1"/>
  </cols>
  <sheetData>
    <row r="2" spans="2:10" x14ac:dyDescent="0.35">
      <c r="B2" s="264" t="s">
        <v>1021</v>
      </c>
    </row>
    <row r="4" spans="2:10" ht="15.5" x14ac:dyDescent="0.35">
      <c r="B4" s="358" t="s">
        <v>1020</v>
      </c>
      <c r="C4" s="358" t="s">
        <v>1019</v>
      </c>
      <c r="D4" s="18"/>
      <c r="G4" s="18"/>
      <c r="J4" s="18"/>
    </row>
    <row r="5" spans="2:10" x14ac:dyDescent="0.35">
      <c r="B5" s="2">
        <v>0</v>
      </c>
      <c r="C5" s="2" t="s">
        <v>1128</v>
      </c>
      <c r="D5" s="1"/>
      <c r="G5" s="1"/>
      <c r="J5" s="1"/>
    </row>
    <row r="6" spans="2:10" x14ac:dyDescent="0.35">
      <c r="B6" s="2">
        <v>1</v>
      </c>
      <c r="C6" s="2" t="s">
        <v>1129</v>
      </c>
      <c r="D6" s="1"/>
      <c r="E6" t="s">
        <v>1033</v>
      </c>
      <c r="G6" s="1"/>
      <c r="J6" s="1"/>
    </row>
    <row r="7" spans="2:10" x14ac:dyDescent="0.35">
      <c r="B7" s="2">
        <v>2</v>
      </c>
      <c r="C7" s="2" t="s">
        <v>1130</v>
      </c>
      <c r="D7" s="1"/>
      <c r="G7" s="1"/>
      <c r="J7" s="1"/>
    </row>
    <row r="8" spans="2:10" x14ac:dyDescent="0.35">
      <c r="B8" s="2">
        <v>3</v>
      </c>
      <c r="C8" s="2" t="s">
        <v>1131</v>
      </c>
      <c r="D8" s="1"/>
      <c r="G8" s="1"/>
      <c r="J8" s="1"/>
    </row>
    <row r="9" spans="2:10" x14ac:dyDescent="0.35">
      <c r="B9" s="2">
        <v>4</v>
      </c>
      <c r="C9" s="2" t="s">
        <v>1132</v>
      </c>
      <c r="D9" s="1"/>
      <c r="G9" s="1"/>
      <c r="J9" s="1"/>
    </row>
    <row r="10" spans="2:10" x14ac:dyDescent="0.35">
      <c r="B10" s="2">
        <v>5</v>
      </c>
      <c r="C10" s="2" t="s">
        <v>1133</v>
      </c>
      <c r="D10" s="1"/>
      <c r="G10" s="1"/>
      <c r="J10" s="1"/>
    </row>
    <row r="12" spans="2:10" x14ac:dyDescent="0.35">
      <c r="B12" s="264" t="s">
        <v>461</v>
      </c>
    </row>
    <row r="14" spans="2:10" ht="15.5" x14ac:dyDescent="0.35">
      <c r="B14" s="358" t="s">
        <v>1020</v>
      </c>
      <c r="C14" s="358" t="s">
        <v>1019</v>
      </c>
    </row>
    <row r="15" spans="2:10" x14ac:dyDescent="0.35">
      <c r="B15" s="2">
        <v>0</v>
      </c>
      <c r="C15" s="2" t="s">
        <v>1119</v>
      </c>
    </row>
    <row r="16" spans="2:10" x14ac:dyDescent="0.35">
      <c r="B16" s="2">
        <v>3</v>
      </c>
      <c r="C16" s="2" t="s">
        <v>1120</v>
      </c>
      <c r="E16" t="s">
        <v>1032</v>
      </c>
    </row>
    <row r="17" spans="2:5" x14ac:dyDescent="0.35">
      <c r="B17" s="2">
        <v>6</v>
      </c>
      <c r="C17" s="2" t="s">
        <v>1118</v>
      </c>
    </row>
    <row r="18" spans="2:5" x14ac:dyDescent="0.35">
      <c r="B18" s="2">
        <v>9</v>
      </c>
      <c r="C18" s="2" t="s">
        <v>1121</v>
      </c>
    </row>
    <row r="19" spans="2:5" x14ac:dyDescent="0.35">
      <c r="B19" s="2">
        <v>12</v>
      </c>
      <c r="C19" s="2" t="s">
        <v>1122</v>
      </c>
    </row>
    <row r="20" spans="2:5" x14ac:dyDescent="0.35">
      <c r="B20" s="2">
        <v>15</v>
      </c>
      <c r="C20" s="2" t="s">
        <v>1123</v>
      </c>
    </row>
    <row r="22" spans="2:5" x14ac:dyDescent="0.35">
      <c r="B22" s="264" t="s">
        <v>462</v>
      </c>
    </row>
    <row r="24" spans="2:5" ht="15.5" x14ac:dyDescent="0.35">
      <c r="B24" s="358" t="s">
        <v>1020</v>
      </c>
      <c r="C24" s="358" t="s">
        <v>1019</v>
      </c>
    </row>
    <row r="25" spans="2:5" x14ac:dyDescent="0.35">
      <c r="B25" s="2">
        <v>0</v>
      </c>
      <c r="C25" s="2" t="s">
        <v>1034</v>
      </c>
    </row>
    <row r="26" spans="2:5" x14ac:dyDescent="0.35">
      <c r="B26" s="2">
        <v>4</v>
      </c>
      <c r="C26" s="2" t="s">
        <v>1030</v>
      </c>
      <c r="E26" t="s">
        <v>1030</v>
      </c>
    </row>
    <row r="27" spans="2:5" x14ac:dyDescent="0.35">
      <c r="B27" s="2">
        <v>8</v>
      </c>
      <c r="C27" s="2" t="s">
        <v>1116</v>
      </c>
    </row>
    <row r="28" spans="2:5" x14ac:dyDescent="0.35">
      <c r="B28" s="2">
        <v>12</v>
      </c>
      <c r="C28" s="2" t="s">
        <v>1035</v>
      </c>
    </row>
    <row r="29" spans="2:5" x14ac:dyDescent="0.35">
      <c r="B29" s="2">
        <v>16</v>
      </c>
      <c r="C29" s="2" t="s">
        <v>1117</v>
      </c>
    </row>
    <row r="30" spans="2:5" x14ac:dyDescent="0.35">
      <c r="B30" s="2">
        <v>20</v>
      </c>
      <c r="C30" s="2" t="s">
        <v>1036</v>
      </c>
    </row>
    <row r="32" spans="2:5" x14ac:dyDescent="0.35">
      <c r="B32" s="264" t="s">
        <v>1022</v>
      </c>
    </row>
    <row r="34" spans="2:5" ht="15.5" x14ac:dyDescent="0.35">
      <c r="B34" s="358" t="s">
        <v>1020</v>
      </c>
      <c r="C34" s="358" t="s">
        <v>1019</v>
      </c>
    </row>
    <row r="35" spans="2:5" x14ac:dyDescent="0.35">
      <c r="B35" s="2">
        <v>0</v>
      </c>
      <c r="C35" s="2" t="s">
        <v>1048</v>
      </c>
    </row>
    <row r="36" spans="2:5" x14ac:dyDescent="0.35">
      <c r="B36" s="2">
        <v>1</v>
      </c>
      <c r="C36" s="2" t="s">
        <v>1049</v>
      </c>
      <c r="E36" t="s">
        <v>1031</v>
      </c>
    </row>
    <row r="37" spans="2:5" x14ac:dyDescent="0.35">
      <c r="B37" s="2">
        <v>2</v>
      </c>
      <c r="C37" s="2" t="s">
        <v>1126</v>
      </c>
    </row>
    <row r="38" spans="2:5" x14ac:dyDescent="0.35">
      <c r="B38" s="2">
        <v>3</v>
      </c>
      <c r="C38" s="2" t="s">
        <v>1050</v>
      </c>
    </row>
    <row r="39" spans="2:5" x14ac:dyDescent="0.35">
      <c r="B39" s="2">
        <v>4</v>
      </c>
      <c r="C39" s="2" t="s">
        <v>1127</v>
      </c>
    </row>
    <row r="40" spans="2:5" x14ac:dyDescent="0.35">
      <c r="B40" s="2">
        <v>5</v>
      </c>
      <c r="C40" s="2" t="s">
        <v>1051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4E5C1-70FA-47ED-9512-69AB3D021BF3}">
  <sheetPr>
    <tabColor theme="9" tint="0.39997558519241921"/>
  </sheetPr>
  <dimension ref="A2:AH43"/>
  <sheetViews>
    <sheetView showGridLines="0" zoomScale="40" zoomScaleNormal="40" workbookViewId="0">
      <pane xSplit="4" ySplit="8" topLeftCell="E9" activePane="bottomRight" state="frozen"/>
      <selection pane="topRight" activeCell="E1" sqref="E1"/>
      <selection pane="bottomLeft" activeCell="A9" sqref="A9"/>
      <selection pane="bottomRight"/>
    </sheetView>
  </sheetViews>
  <sheetFormatPr defaultColWidth="8.90625" defaultRowHeight="14.5" x14ac:dyDescent="0.35"/>
  <cols>
    <col min="1" max="2" width="2.6328125" style="1" customWidth="1"/>
    <col min="3" max="4" width="30.6328125" style="1" customWidth="1"/>
    <col min="5" max="11" width="18.6328125" style="1" customWidth="1"/>
    <col min="12" max="13" width="40.6328125" style="1" customWidth="1"/>
    <col min="14" max="14" width="87.453125" style="1" customWidth="1"/>
    <col min="15" max="15" width="2.6328125" style="1" customWidth="1"/>
    <col min="16" max="22" width="18.6328125" style="1" customWidth="1"/>
    <col min="23" max="23" width="23.36328125" style="1" customWidth="1"/>
    <col min="24" max="24" width="2.6328125" style="1" customWidth="1"/>
    <col min="25" max="26" width="30.6328125" style="1" customWidth="1"/>
    <col min="27" max="27" width="16.08984375" style="1" customWidth="1"/>
    <col min="28" max="28" width="30.90625" style="1" bestFit="1" customWidth="1"/>
    <col min="29" max="29" width="54.81640625" style="1" customWidth="1"/>
    <col min="30" max="30" width="16.08984375" style="1" customWidth="1"/>
    <col min="31" max="31" width="30.90625" style="1" bestFit="1" customWidth="1"/>
    <col min="32" max="32" width="54.81640625" style="1" customWidth="1"/>
    <col min="33" max="33" width="2.6328125" style="1" customWidth="1"/>
    <col min="34" max="34" width="71.08984375" style="1" customWidth="1"/>
    <col min="35" max="16384" width="8.90625" style="1"/>
  </cols>
  <sheetData>
    <row r="2" spans="1:34" ht="18.5" x14ac:dyDescent="0.45">
      <c r="C2" s="61" t="s">
        <v>605</v>
      </c>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223"/>
      <c r="AH2" s="224"/>
    </row>
    <row r="3" spans="1:34" ht="18.5" x14ac:dyDescent="0.45">
      <c r="C3" s="221" t="s">
        <v>410</v>
      </c>
      <c r="D3" s="222"/>
    </row>
    <row r="4" spans="1:34" x14ac:dyDescent="0.35">
      <c r="E4" s="37" t="s">
        <v>578</v>
      </c>
      <c r="F4" s="98"/>
      <c r="G4" s="98"/>
      <c r="H4" s="98"/>
      <c r="I4" s="98"/>
      <c r="J4" s="98"/>
      <c r="K4" s="98"/>
      <c r="L4" s="36"/>
      <c r="M4" s="36"/>
      <c r="N4" s="35"/>
      <c r="P4" s="37" t="s">
        <v>580</v>
      </c>
      <c r="Q4" s="36"/>
      <c r="R4" s="36"/>
      <c r="S4" s="36"/>
      <c r="T4" s="36"/>
      <c r="U4" s="36"/>
      <c r="V4" s="36"/>
      <c r="W4" s="35"/>
      <c r="Y4" s="37" t="s">
        <v>602</v>
      </c>
      <c r="Z4" s="98"/>
      <c r="AA4" s="36"/>
      <c r="AB4" s="36"/>
      <c r="AC4" s="36"/>
      <c r="AD4" s="36"/>
      <c r="AE4" s="36"/>
      <c r="AF4" s="36"/>
      <c r="AH4" s="44" t="s">
        <v>606</v>
      </c>
    </row>
    <row r="5" spans="1:34" x14ac:dyDescent="0.35">
      <c r="C5" s="67"/>
    </row>
    <row r="6" spans="1:34" ht="18.5" x14ac:dyDescent="0.35">
      <c r="C6" s="48" t="s">
        <v>222</v>
      </c>
      <c r="D6" s="69" t="str">
        <f>+'DD Assessment'!E5</f>
        <v>FILL OUT TARGET NAME</v>
      </c>
      <c r="E6" s="68"/>
      <c r="F6" s="68"/>
      <c r="G6" s="68"/>
      <c r="H6" s="68"/>
      <c r="I6" s="68"/>
      <c r="J6" s="68"/>
      <c r="K6" s="68"/>
      <c r="P6" s="213"/>
      <c r="Q6" s="213"/>
      <c r="R6" s="213"/>
      <c r="S6" s="213"/>
      <c r="T6" s="213"/>
      <c r="U6" s="213"/>
      <c r="V6" s="93"/>
      <c r="W6" s="213"/>
    </row>
    <row r="7" spans="1:34" ht="18.5" x14ac:dyDescent="0.35">
      <c r="C7" s="48" t="s">
        <v>197</v>
      </c>
      <c r="D7" s="59" t="str">
        <f>+'DD Assessment'!E6</f>
        <v>No Additional Industry</v>
      </c>
      <c r="E7" s="68"/>
      <c r="F7" s="68"/>
      <c r="G7" s="68"/>
      <c r="H7" s="68"/>
      <c r="I7" s="68"/>
      <c r="J7" s="68"/>
      <c r="K7" s="68"/>
    </row>
    <row r="8" spans="1:34" ht="55.5" x14ac:dyDescent="0.35">
      <c r="C8" s="50" t="s">
        <v>159</v>
      </c>
      <c r="D8" s="50" t="s">
        <v>196</v>
      </c>
      <c r="E8" s="49" t="s">
        <v>577</v>
      </c>
      <c r="F8" s="49" t="s">
        <v>191</v>
      </c>
      <c r="G8" s="49" t="s">
        <v>192</v>
      </c>
      <c r="H8" s="49" t="s">
        <v>193</v>
      </c>
      <c r="I8" s="49" t="s">
        <v>194</v>
      </c>
      <c r="J8" s="49" t="s">
        <v>195</v>
      </c>
      <c r="K8" s="49" t="s">
        <v>422</v>
      </c>
      <c r="L8" s="50" t="s">
        <v>414</v>
      </c>
      <c r="M8" s="50" t="s">
        <v>170</v>
      </c>
      <c r="N8" s="50" t="s">
        <v>270</v>
      </c>
      <c r="O8" s="50"/>
      <c r="P8" s="119" t="s">
        <v>329</v>
      </c>
      <c r="Q8" s="119" t="s">
        <v>330</v>
      </c>
      <c r="R8" s="119" t="s">
        <v>743</v>
      </c>
      <c r="S8" s="119" t="s">
        <v>479</v>
      </c>
      <c r="T8" s="119" t="s">
        <v>480</v>
      </c>
      <c r="U8" s="119" t="s">
        <v>419</v>
      </c>
      <c r="V8" s="119" t="s">
        <v>579</v>
      </c>
      <c r="W8" s="119" t="s">
        <v>681</v>
      </c>
      <c r="X8" s="50"/>
      <c r="Y8" s="119" t="s">
        <v>498</v>
      </c>
      <c r="Z8" s="119" t="s">
        <v>499</v>
      </c>
      <c r="AA8" s="119" t="s">
        <v>501</v>
      </c>
      <c r="AB8" s="119" t="s">
        <v>502</v>
      </c>
      <c r="AC8" s="119" t="s">
        <v>503</v>
      </c>
      <c r="AD8" s="119" t="s">
        <v>504</v>
      </c>
      <c r="AE8" s="119" t="s">
        <v>505</v>
      </c>
      <c r="AF8" s="119" t="s">
        <v>506</v>
      </c>
      <c r="AH8" s="129" t="s">
        <v>413</v>
      </c>
    </row>
    <row r="9" spans="1:34" ht="185" x14ac:dyDescent="0.35">
      <c r="A9" s="1" t="str">
        <f>+C9&amp;D9</f>
        <v>0</v>
      </c>
      <c r="B9" s="52">
        <v>1</v>
      </c>
      <c r="C9" s="141" t="str">
        <f>+'Relevant KPIs'!C6</f>
        <v/>
      </c>
      <c r="D9" s="141">
        <f>+'Relevant KPIs'!D6</f>
        <v>0</v>
      </c>
      <c r="E9" s="216" t="str">
        <f ca="1">+IFERROR(INDEX('Issue Prioritization'!N:N,MATCH('Output Sheet'!$A9,'Issue Prioritization'!$A:$A,0)),"")</f>
        <v/>
      </c>
      <c r="F9" s="216" t="str">
        <f ca="1">+IFERROR(INDEX('Issue Prioritization'!G:G,MATCH('Output Sheet'!$A9,'Issue Prioritization'!$A:$A,0)),"")</f>
        <v/>
      </c>
      <c r="G9" s="216" t="str">
        <f ca="1">+IFERROR(INDEX('Issue Prioritization'!H:H,MATCH('Output Sheet'!$A9,'Issue Prioritization'!$A:$A,0)),"")</f>
        <v/>
      </c>
      <c r="H9" s="216" t="str">
        <f ca="1">+IFERROR(INDEX('Issue Prioritization'!I:I,MATCH('Output Sheet'!$A9,'Issue Prioritization'!$A:$A,0)),"")</f>
        <v/>
      </c>
      <c r="I9" s="216" t="str">
        <f ca="1">+IFERROR(INDEX('Issue Prioritization'!J:J,MATCH('Output Sheet'!$A9,'Issue Prioritization'!$A:$A,0)),"")</f>
        <v/>
      </c>
      <c r="J9" s="216" t="str">
        <f ca="1">+IFERROR(INDEX('Issue Prioritization'!K:K,MATCH('Output Sheet'!$A9,'Issue Prioritization'!$A:$A,0)),"")</f>
        <v/>
      </c>
      <c r="K9" s="216" t="str">
        <f ca="1">+IFERROR(INDEX('Issue Prioritization'!L:L,MATCH('Output Sheet'!$A9,'Issue Prioritization'!$A:$A,0)),"")</f>
        <v/>
      </c>
      <c r="L9" s="142" t="str">
        <f ca="1">+IFERROR(INDEX('DD Assessment'!F:F,MATCH('Output Sheet'!$C9&amp;'Output Sheet'!$D9,'DD Assessment'!$A:$A,0)),"")</f>
        <v/>
      </c>
      <c r="M9" s="142" t="str">
        <f ca="1">+IFERROR(INDEX('DD Assessment'!G:G,MATCH('Output Sheet'!$C9&amp;'Output Sheet'!$D9,'DD Assessment'!$A:$A,0)),"")</f>
        <v/>
      </c>
      <c r="N9" s="142" t="str">
        <f ca="1">+IFERROR(INDEX('DD Assessment'!I:I,MATCH('Output Sheet'!$C9&amp;'Output Sheet'!$D9,'DD Assessment'!$A:$A,0)),"")</f>
        <v/>
      </c>
      <c r="O9" s="142"/>
      <c r="P9" s="216" t="str">
        <f ca="1">+IFERROR(INDEX('Issue Prioritization'!$T:$T,MATCH('Output Sheet'!$A9,'Issue Prioritization'!$A:$A,0)),"")</f>
        <v/>
      </c>
      <c r="Q9" s="216" t="str">
        <f ca="1">+IFERROR(INDEX('Issue Prioritization'!$V:$V,MATCH('Output Sheet'!$A9,'Issue Prioritization'!$A:$A,0)),"")</f>
        <v/>
      </c>
      <c r="R9" s="216" t="str">
        <f ca="1">+IFERROR(INDEX('Issue Prioritization'!$X:$X,MATCH('Output Sheet'!$A9,'Issue Prioritization'!$A:$A,0)),"")</f>
        <v/>
      </c>
      <c r="S9" s="216" t="str">
        <f ca="1">+IFERROR(INDEX('Issue Prioritization'!$Z:$Z,MATCH('Output Sheet'!$A9,'Issue Prioritization'!$A:$A,0)),"")</f>
        <v/>
      </c>
      <c r="T9" s="216" t="str">
        <f ca="1">+IFERROR(INDEX('Issue Prioritization'!$AB:$AB,MATCH('Output Sheet'!$A9,'Issue Prioritization'!$A:$A,0)),"")</f>
        <v/>
      </c>
      <c r="U9" s="216" t="str">
        <f ca="1">+IFERROR(INDEX('Issue Prioritization'!$AD:$AD,MATCH('Output Sheet'!$A9,'Issue Prioritization'!$A:$A,0)),"")</f>
        <v/>
      </c>
      <c r="V9" s="216" t="str">
        <f ca="1">+IFERROR(INDEX('Issue Prioritization'!$AF:$AF,MATCH('Output Sheet'!$A9,'Issue Prioritization'!$A:$A,0)),"")</f>
        <v/>
      </c>
      <c r="W9" s="216" t="str">
        <f ca="1">+IFERROR(INDEX('Issue Prioritization'!$AH:$AH,MATCH('Output Sheet'!$A9,'Issue Prioritization'!$A:$A,0)),"")</f>
        <v/>
      </c>
      <c r="X9" s="142"/>
      <c r="Y9" s="142" t="str">
        <f>+IFERROR(INDEX('Relevant KPIs'!F:F,MATCH('Output Sheet'!$A9,'Relevant KPIs'!$A:$A,0)),"")</f>
        <v/>
      </c>
      <c r="Z9" s="142" t="str">
        <f>+IFERROR(INDEX('Relevant KPIs'!G:G,MATCH('Output Sheet'!$A9,'Relevant KPIs'!$A:$A,0)),"")</f>
        <v/>
      </c>
      <c r="AA9" s="142" t="str">
        <f>+IFERROR(INDEX('Relevant KPIs'!I:I,MATCH('Output Sheet'!$A9,'Relevant KPIs'!$A:$A,0)),"")</f>
        <v/>
      </c>
      <c r="AB9" s="142" t="str">
        <f>+IFERROR(INDEX('Relevant KPIs'!J:J,MATCH('Output Sheet'!$A9,'Relevant KPIs'!$A:$A,0)),"")</f>
        <v/>
      </c>
      <c r="AC9" s="142" t="str">
        <f>+IFERROR(INDEX('Relevant KPIs'!K:K,MATCH('Output Sheet'!$A9,'Relevant KPIs'!$A:$A,0)),"")</f>
        <v/>
      </c>
      <c r="AD9" s="142" t="str">
        <f>+IFERROR(INDEX('Relevant KPIs'!L:L,MATCH('Output Sheet'!$A9,'Relevant KPIs'!$A:$A,0)),"")</f>
        <v/>
      </c>
      <c r="AE9" s="142" t="str">
        <f>+IFERROR(INDEX('Relevant KPIs'!M:M,MATCH('Output Sheet'!$A9,'Relevant KPIs'!$A:$A,0)),"")</f>
        <v/>
      </c>
      <c r="AF9" s="142" t="str">
        <f>+IFERROR(INDEX('Relevant KPIs'!N:N,MATCH('Output Sheet'!$A9,'Relevant KPIs'!$A:$A,0)),"")</f>
        <v/>
      </c>
      <c r="AH9" s="142"/>
    </row>
    <row r="10" spans="1:34" ht="148" x14ac:dyDescent="0.35">
      <c r="A10" s="1" t="str">
        <f t="shared" ref="A10:A43" si="0">+C10&amp;D10</f>
        <v>0</v>
      </c>
      <c r="B10" s="52">
        <f>+B9+1</f>
        <v>2</v>
      </c>
      <c r="C10" s="141" t="str">
        <f>+'Relevant KPIs'!C7</f>
        <v/>
      </c>
      <c r="D10" s="141">
        <f>+'Relevant KPIs'!D7</f>
        <v>0</v>
      </c>
      <c r="E10" s="216" t="str">
        <f ca="1">+IFERROR(INDEX('Issue Prioritization'!N:N,MATCH('Output Sheet'!$A10,'Issue Prioritization'!$A:$A,0)),"")</f>
        <v/>
      </c>
      <c r="F10" s="216" t="str">
        <f ca="1">+IFERROR(INDEX('Issue Prioritization'!G:G,MATCH('Output Sheet'!$A10,'Issue Prioritization'!$A:$A,0)),"")</f>
        <v/>
      </c>
      <c r="G10" s="216" t="str">
        <f ca="1">+IFERROR(INDEX('Issue Prioritization'!H:H,MATCH('Output Sheet'!$A10,'Issue Prioritization'!$A:$A,0)),"")</f>
        <v/>
      </c>
      <c r="H10" s="216" t="str">
        <f ca="1">+IFERROR(INDEX('Issue Prioritization'!I:I,MATCH('Output Sheet'!$A10,'Issue Prioritization'!$A:$A,0)),"")</f>
        <v/>
      </c>
      <c r="I10" s="216" t="str">
        <f ca="1">+IFERROR(INDEX('Issue Prioritization'!J:J,MATCH('Output Sheet'!$A10,'Issue Prioritization'!$A:$A,0)),"")</f>
        <v/>
      </c>
      <c r="J10" s="216" t="str">
        <f ca="1">+IFERROR(INDEX('Issue Prioritization'!K:K,MATCH('Output Sheet'!$A10,'Issue Prioritization'!$A:$A,0)),"")</f>
        <v/>
      </c>
      <c r="K10" s="216" t="str">
        <f ca="1">+IFERROR(INDEX('Issue Prioritization'!L:L,MATCH('Output Sheet'!$A10,'Issue Prioritization'!$A:$A,0)),"")</f>
        <v/>
      </c>
      <c r="L10" s="142" t="str">
        <f ca="1">+IFERROR(INDEX('DD Assessment'!F:F,MATCH('Output Sheet'!$C10&amp;'Output Sheet'!$D10,'DD Assessment'!$A:$A,0)),"")</f>
        <v/>
      </c>
      <c r="M10" s="142" t="str">
        <f ca="1">+IFERROR(INDEX('DD Assessment'!G:G,MATCH('Output Sheet'!$C10&amp;'Output Sheet'!$D10,'DD Assessment'!$A:$A,0)),"")</f>
        <v/>
      </c>
      <c r="N10" s="142" t="str">
        <f ca="1">+IFERROR(INDEX('DD Assessment'!I:I,MATCH('Output Sheet'!$C10&amp;'Output Sheet'!$D10,'DD Assessment'!$A:$A,0)),"")</f>
        <v/>
      </c>
      <c r="O10" s="142"/>
      <c r="P10" s="216" t="str">
        <f ca="1">+IFERROR(INDEX('Issue Prioritization'!$T:$T,MATCH('Output Sheet'!$A10,'Issue Prioritization'!$A:$A,0)),"")</f>
        <v/>
      </c>
      <c r="Q10" s="216" t="str">
        <f ca="1">+IFERROR(INDEX('Issue Prioritization'!$V:$V,MATCH('Output Sheet'!$A10,'Issue Prioritization'!$A:$A,0)),"")</f>
        <v/>
      </c>
      <c r="R10" s="216" t="str">
        <f ca="1">+IFERROR(INDEX('Issue Prioritization'!$X:$X,MATCH('Output Sheet'!$A10,'Issue Prioritization'!$A:$A,0)),"")</f>
        <v/>
      </c>
      <c r="S10" s="216" t="str">
        <f ca="1">+IFERROR(INDEX('Issue Prioritization'!$Z:$Z,MATCH('Output Sheet'!$A10,'Issue Prioritization'!$A:$A,0)),"")</f>
        <v/>
      </c>
      <c r="T10" s="216" t="str">
        <f ca="1">+IFERROR(INDEX('Issue Prioritization'!$AB:$AB,MATCH('Output Sheet'!$A10,'Issue Prioritization'!$A:$A,0)),"")</f>
        <v/>
      </c>
      <c r="U10" s="216" t="str">
        <f ca="1">+IFERROR(INDEX('Issue Prioritization'!$AD:$AD,MATCH('Output Sheet'!$A10,'Issue Prioritization'!$A:$A,0)),"")</f>
        <v/>
      </c>
      <c r="V10" s="216" t="str">
        <f ca="1">+IFERROR(INDEX('Issue Prioritization'!$AF:$AF,MATCH('Output Sheet'!$A10,'Issue Prioritization'!$A:$A,0)),"")</f>
        <v/>
      </c>
      <c r="W10" s="216" t="str">
        <f ca="1">+IFERROR(INDEX('Issue Prioritization'!$AH:$AH,MATCH('Output Sheet'!$A10,'Issue Prioritization'!$A:$A,0)),"")</f>
        <v/>
      </c>
      <c r="X10" s="142"/>
      <c r="Y10" s="142" t="str">
        <f>+IFERROR(INDEX('Relevant KPIs'!F:F,MATCH('Output Sheet'!$A10,'Relevant KPIs'!$A:$A,0)),"")</f>
        <v/>
      </c>
      <c r="Z10" s="142" t="str">
        <f>+IFERROR(INDEX('Relevant KPIs'!G:G,MATCH('Output Sheet'!$A10,'Relevant KPIs'!$A:$A,0)),"")</f>
        <v/>
      </c>
      <c r="AA10" s="142" t="str">
        <f>+IFERROR(INDEX('Relevant KPIs'!I:I,MATCH('Output Sheet'!$A10,'Relevant KPIs'!$A:$A,0)),"")</f>
        <v/>
      </c>
      <c r="AB10" s="142" t="str">
        <f>+IFERROR(INDEX('Relevant KPIs'!J:J,MATCH('Output Sheet'!$A10,'Relevant KPIs'!$A:$A,0)),"")</f>
        <v/>
      </c>
      <c r="AC10" s="142" t="str">
        <f>+IFERROR(INDEX('Relevant KPIs'!K:K,MATCH('Output Sheet'!$A10,'Relevant KPIs'!$A:$A,0)),"")</f>
        <v/>
      </c>
      <c r="AD10" s="142" t="str">
        <f>+IFERROR(INDEX('Relevant KPIs'!L:L,MATCH('Output Sheet'!$A10,'Relevant KPIs'!$A:$A,0)),"")</f>
        <v/>
      </c>
      <c r="AE10" s="142" t="str">
        <f>+IFERROR(INDEX('Relevant KPIs'!M:M,MATCH('Output Sheet'!$A10,'Relevant KPIs'!$A:$A,0)),"")</f>
        <v/>
      </c>
      <c r="AF10" s="142" t="str">
        <f>+IFERROR(INDEX('Relevant KPIs'!N:N,MATCH('Output Sheet'!$A10,'Relevant KPIs'!$A:$A,0)),"")</f>
        <v/>
      </c>
      <c r="AH10" s="142"/>
    </row>
    <row r="11" spans="1:34" ht="166.5" x14ac:dyDescent="0.35">
      <c r="A11" s="1" t="str">
        <f t="shared" si="0"/>
        <v>0</v>
      </c>
      <c r="B11" s="52">
        <f t="shared" ref="B11:B18" si="1">+B10+1</f>
        <v>3</v>
      </c>
      <c r="C11" s="141" t="str">
        <f>+'Relevant KPIs'!C8</f>
        <v/>
      </c>
      <c r="D11" s="141">
        <f>+'Relevant KPIs'!D8</f>
        <v>0</v>
      </c>
      <c r="E11" s="216" t="str">
        <f ca="1">+IFERROR(INDEX('Issue Prioritization'!N:N,MATCH('Output Sheet'!$A11,'Issue Prioritization'!$A:$A,0)),"")</f>
        <v/>
      </c>
      <c r="F11" s="216" t="str">
        <f ca="1">+IFERROR(INDEX('Issue Prioritization'!G:G,MATCH('Output Sheet'!$A11,'Issue Prioritization'!$A:$A,0)),"")</f>
        <v/>
      </c>
      <c r="G11" s="216" t="str">
        <f ca="1">+IFERROR(INDEX('Issue Prioritization'!H:H,MATCH('Output Sheet'!$A11,'Issue Prioritization'!$A:$A,0)),"")</f>
        <v/>
      </c>
      <c r="H11" s="216" t="str">
        <f ca="1">+IFERROR(INDEX('Issue Prioritization'!I:I,MATCH('Output Sheet'!$A11,'Issue Prioritization'!$A:$A,0)),"")</f>
        <v/>
      </c>
      <c r="I11" s="216" t="str">
        <f ca="1">+IFERROR(INDEX('Issue Prioritization'!J:J,MATCH('Output Sheet'!$A11,'Issue Prioritization'!$A:$A,0)),"")</f>
        <v/>
      </c>
      <c r="J11" s="216" t="str">
        <f ca="1">+IFERROR(INDEX('Issue Prioritization'!K:K,MATCH('Output Sheet'!$A11,'Issue Prioritization'!$A:$A,0)),"")</f>
        <v/>
      </c>
      <c r="K11" s="216" t="str">
        <f ca="1">+IFERROR(INDEX('Issue Prioritization'!L:L,MATCH('Output Sheet'!$A11,'Issue Prioritization'!$A:$A,0)),"")</f>
        <v/>
      </c>
      <c r="L11" s="142" t="str">
        <f ca="1">+IFERROR(INDEX('DD Assessment'!F:F,MATCH('Output Sheet'!$C11&amp;'Output Sheet'!$D11,'DD Assessment'!$A:$A,0)),"")</f>
        <v/>
      </c>
      <c r="M11" s="142" t="str">
        <f ca="1">+IFERROR(INDEX('DD Assessment'!G:G,MATCH('Output Sheet'!$C11&amp;'Output Sheet'!$D11,'DD Assessment'!$A:$A,0)),"")</f>
        <v/>
      </c>
      <c r="N11" s="142" t="str">
        <f ca="1">+IFERROR(INDEX('DD Assessment'!I:I,MATCH('Output Sheet'!$C11&amp;'Output Sheet'!$D11,'DD Assessment'!$A:$A,0)),"")</f>
        <v/>
      </c>
      <c r="O11" s="142"/>
      <c r="P11" s="216" t="str">
        <f ca="1">+IFERROR(INDEX('Issue Prioritization'!$T:$T,MATCH('Output Sheet'!$A11,'Issue Prioritization'!$A:$A,0)),"")</f>
        <v/>
      </c>
      <c r="Q11" s="216" t="str">
        <f ca="1">+IFERROR(INDEX('Issue Prioritization'!$V:$V,MATCH('Output Sheet'!$A11,'Issue Prioritization'!$A:$A,0)),"")</f>
        <v/>
      </c>
      <c r="R11" s="216" t="str">
        <f ca="1">+IFERROR(INDEX('Issue Prioritization'!$X:$X,MATCH('Output Sheet'!$A11,'Issue Prioritization'!$A:$A,0)),"")</f>
        <v/>
      </c>
      <c r="S11" s="216" t="str">
        <f ca="1">+IFERROR(INDEX('Issue Prioritization'!$Z:$Z,MATCH('Output Sheet'!$A11,'Issue Prioritization'!$A:$A,0)),"")</f>
        <v/>
      </c>
      <c r="T11" s="216" t="str">
        <f ca="1">+IFERROR(INDEX('Issue Prioritization'!$AB:$AB,MATCH('Output Sheet'!$A11,'Issue Prioritization'!$A:$A,0)),"")</f>
        <v/>
      </c>
      <c r="U11" s="216" t="str">
        <f ca="1">+IFERROR(INDEX('Issue Prioritization'!$AD:$AD,MATCH('Output Sheet'!$A11,'Issue Prioritization'!$A:$A,0)),"")</f>
        <v/>
      </c>
      <c r="V11" s="216" t="str">
        <f ca="1">+IFERROR(INDEX('Issue Prioritization'!$AF:$AF,MATCH('Output Sheet'!$A11,'Issue Prioritization'!$A:$A,0)),"")</f>
        <v/>
      </c>
      <c r="W11" s="216" t="str">
        <f ca="1">+IFERROR(INDEX('Issue Prioritization'!$AH:$AH,MATCH('Output Sheet'!$A11,'Issue Prioritization'!$A:$A,0)),"")</f>
        <v/>
      </c>
      <c r="X11" s="142"/>
      <c r="Y11" s="142" t="str">
        <f>+IFERROR(INDEX('Relevant KPIs'!F:F,MATCH('Output Sheet'!$A11,'Relevant KPIs'!$A:$A,0)),"")</f>
        <v/>
      </c>
      <c r="Z11" s="142" t="str">
        <f>+IFERROR(INDEX('Relevant KPIs'!G:G,MATCH('Output Sheet'!$A11,'Relevant KPIs'!$A:$A,0)),"")</f>
        <v/>
      </c>
      <c r="AA11" s="142" t="str">
        <f>+IFERROR(INDEX('Relevant KPIs'!I:I,MATCH('Output Sheet'!$A11,'Relevant KPIs'!$A:$A,0)),"")</f>
        <v/>
      </c>
      <c r="AB11" s="142" t="str">
        <f>+IFERROR(INDEX('Relevant KPIs'!J:J,MATCH('Output Sheet'!$A11,'Relevant KPIs'!$A:$A,0)),"")</f>
        <v/>
      </c>
      <c r="AC11" s="142" t="str">
        <f>+IFERROR(INDEX('Relevant KPIs'!K:K,MATCH('Output Sheet'!$A11,'Relevant KPIs'!$A:$A,0)),"")</f>
        <v/>
      </c>
      <c r="AD11" s="142" t="str">
        <f>+IFERROR(INDEX('Relevant KPIs'!L:L,MATCH('Output Sheet'!$A11,'Relevant KPIs'!$A:$A,0)),"")</f>
        <v/>
      </c>
      <c r="AE11" s="142" t="str">
        <f>+IFERROR(INDEX('Relevant KPIs'!M:M,MATCH('Output Sheet'!$A11,'Relevant KPIs'!$A:$A,0)),"")</f>
        <v/>
      </c>
      <c r="AF11" s="142" t="str">
        <f>+IFERROR(INDEX('Relevant KPIs'!N:N,MATCH('Output Sheet'!$A11,'Relevant KPIs'!$A:$A,0)),"")</f>
        <v/>
      </c>
      <c r="AH11" s="142"/>
    </row>
    <row r="12" spans="1:34" ht="259" x14ac:dyDescent="0.35">
      <c r="A12" s="1" t="str">
        <f t="shared" si="0"/>
        <v>0</v>
      </c>
      <c r="B12" s="52">
        <f t="shared" si="1"/>
        <v>4</v>
      </c>
      <c r="C12" s="141" t="str">
        <f>+'Relevant KPIs'!C9</f>
        <v/>
      </c>
      <c r="D12" s="141">
        <f>+'Relevant KPIs'!D9</f>
        <v>0</v>
      </c>
      <c r="E12" s="216" t="str">
        <f ca="1">+IFERROR(INDEX('Issue Prioritization'!N:N,MATCH('Output Sheet'!$A12,'Issue Prioritization'!$A:$A,0)),"")</f>
        <v/>
      </c>
      <c r="F12" s="216" t="str">
        <f ca="1">+IFERROR(INDEX('Issue Prioritization'!G:G,MATCH('Output Sheet'!$A12,'Issue Prioritization'!$A:$A,0)),"")</f>
        <v/>
      </c>
      <c r="G12" s="216" t="str">
        <f ca="1">+IFERROR(INDEX('Issue Prioritization'!H:H,MATCH('Output Sheet'!$A12,'Issue Prioritization'!$A:$A,0)),"")</f>
        <v/>
      </c>
      <c r="H12" s="216" t="str">
        <f ca="1">+IFERROR(INDEX('Issue Prioritization'!I:I,MATCH('Output Sheet'!$A12,'Issue Prioritization'!$A:$A,0)),"")</f>
        <v/>
      </c>
      <c r="I12" s="216" t="str">
        <f ca="1">+IFERROR(INDEX('Issue Prioritization'!J:J,MATCH('Output Sheet'!$A12,'Issue Prioritization'!$A:$A,0)),"")</f>
        <v/>
      </c>
      <c r="J12" s="216" t="str">
        <f ca="1">+IFERROR(INDEX('Issue Prioritization'!K:K,MATCH('Output Sheet'!$A12,'Issue Prioritization'!$A:$A,0)),"")</f>
        <v/>
      </c>
      <c r="K12" s="216" t="str">
        <f ca="1">+IFERROR(INDEX('Issue Prioritization'!L:L,MATCH('Output Sheet'!$A12,'Issue Prioritization'!$A:$A,0)),"")</f>
        <v/>
      </c>
      <c r="L12" s="142" t="str">
        <f ca="1">+IFERROR(INDEX('DD Assessment'!F:F,MATCH('Output Sheet'!$C12&amp;'Output Sheet'!$D12,'DD Assessment'!$A:$A,0)),"")</f>
        <v/>
      </c>
      <c r="M12" s="142" t="str">
        <f ca="1">+IFERROR(INDEX('DD Assessment'!G:G,MATCH('Output Sheet'!$C12&amp;'Output Sheet'!$D12,'DD Assessment'!$A:$A,0)),"")</f>
        <v/>
      </c>
      <c r="N12" s="142" t="str">
        <f ca="1">+IFERROR(INDEX('DD Assessment'!I:I,MATCH('Output Sheet'!$C12&amp;'Output Sheet'!$D12,'DD Assessment'!$A:$A,0)),"")</f>
        <v/>
      </c>
      <c r="O12" s="142"/>
      <c r="P12" s="216" t="str">
        <f ca="1">+IFERROR(INDEX('Issue Prioritization'!$T:$T,MATCH('Output Sheet'!$A12,'Issue Prioritization'!$A:$A,0)),"")</f>
        <v/>
      </c>
      <c r="Q12" s="216" t="str">
        <f ca="1">+IFERROR(INDEX('Issue Prioritization'!$V:$V,MATCH('Output Sheet'!$A12,'Issue Prioritization'!$A:$A,0)),"")</f>
        <v/>
      </c>
      <c r="R12" s="216" t="str">
        <f ca="1">+IFERROR(INDEX('Issue Prioritization'!$X:$X,MATCH('Output Sheet'!$A12,'Issue Prioritization'!$A:$A,0)),"")</f>
        <v/>
      </c>
      <c r="S12" s="216" t="str">
        <f ca="1">+IFERROR(INDEX('Issue Prioritization'!$Z:$Z,MATCH('Output Sheet'!$A12,'Issue Prioritization'!$A:$A,0)),"")</f>
        <v/>
      </c>
      <c r="T12" s="216" t="str">
        <f ca="1">+IFERROR(INDEX('Issue Prioritization'!$AB:$AB,MATCH('Output Sheet'!$A12,'Issue Prioritization'!$A:$A,0)),"")</f>
        <v/>
      </c>
      <c r="U12" s="216" t="str">
        <f ca="1">+IFERROR(INDEX('Issue Prioritization'!$AD:$AD,MATCH('Output Sheet'!$A12,'Issue Prioritization'!$A:$A,0)),"")</f>
        <v/>
      </c>
      <c r="V12" s="216" t="str">
        <f ca="1">+IFERROR(INDEX('Issue Prioritization'!$AF:$AF,MATCH('Output Sheet'!$A12,'Issue Prioritization'!$A:$A,0)),"")</f>
        <v/>
      </c>
      <c r="W12" s="216" t="str">
        <f ca="1">+IFERROR(INDEX('Issue Prioritization'!$AH:$AH,MATCH('Output Sheet'!$A12,'Issue Prioritization'!$A:$A,0)),"")</f>
        <v/>
      </c>
      <c r="X12" s="142"/>
      <c r="Y12" s="142" t="str">
        <f>+IFERROR(INDEX('Relevant KPIs'!F:F,MATCH('Output Sheet'!$A12,'Relevant KPIs'!$A:$A,0)),"")</f>
        <v/>
      </c>
      <c r="Z12" s="142" t="str">
        <f>+IFERROR(INDEX('Relevant KPIs'!G:G,MATCH('Output Sheet'!$A12,'Relevant KPIs'!$A:$A,0)),"")</f>
        <v/>
      </c>
      <c r="AA12" s="142" t="str">
        <f>+IFERROR(INDEX('Relevant KPIs'!I:I,MATCH('Output Sheet'!$A12,'Relevant KPIs'!$A:$A,0)),"")</f>
        <v/>
      </c>
      <c r="AB12" s="142" t="str">
        <f>+IFERROR(INDEX('Relevant KPIs'!J:J,MATCH('Output Sheet'!$A12,'Relevant KPIs'!$A:$A,0)),"")</f>
        <v/>
      </c>
      <c r="AC12" s="142" t="str">
        <f>+IFERROR(INDEX('Relevant KPIs'!K:K,MATCH('Output Sheet'!$A12,'Relevant KPIs'!$A:$A,0)),"")</f>
        <v/>
      </c>
      <c r="AD12" s="142" t="str">
        <f>+IFERROR(INDEX('Relevant KPIs'!L:L,MATCH('Output Sheet'!$A12,'Relevant KPIs'!$A:$A,0)),"")</f>
        <v/>
      </c>
      <c r="AE12" s="142" t="str">
        <f>+IFERROR(INDEX('Relevant KPIs'!M:M,MATCH('Output Sheet'!$A12,'Relevant KPIs'!$A:$A,0)),"")</f>
        <v/>
      </c>
      <c r="AF12" s="142" t="str">
        <f>+IFERROR(INDEX('Relevant KPIs'!N:N,MATCH('Output Sheet'!$A12,'Relevant KPIs'!$A:$A,0)),"")</f>
        <v/>
      </c>
      <c r="AH12" s="142"/>
    </row>
    <row r="13" spans="1:34" ht="111" x14ac:dyDescent="0.35">
      <c r="A13" s="1" t="str">
        <f t="shared" si="0"/>
        <v>0</v>
      </c>
      <c r="B13" s="52">
        <f t="shared" si="1"/>
        <v>5</v>
      </c>
      <c r="C13" s="141" t="str">
        <f>+'Relevant KPIs'!C10</f>
        <v/>
      </c>
      <c r="D13" s="141">
        <f>+'Relevant KPIs'!D10</f>
        <v>0</v>
      </c>
      <c r="E13" s="216" t="str">
        <f ca="1">+IFERROR(INDEX('Issue Prioritization'!N:N,MATCH('Output Sheet'!$A13,'Issue Prioritization'!$A:$A,0)),"")</f>
        <v/>
      </c>
      <c r="F13" s="216" t="str">
        <f ca="1">+IFERROR(INDEX('Issue Prioritization'!G:G,MATCH('Output Sheet'!$A13,'Issue Prioritization'!$A:$A,0)),"")</f>
        <v/>
      </c>
      <c r="G13" s="216" t="str">
        <f ca="1">+IFERROR(INDEX('Issue Prioritization'!H:H,MATCH('Output Sheet'!$A13,'Issue Prioritization'!$A:$A,0)),"")</f>
        <v/>
      </c>
      <c r="H13" s="216" t="str">
        <f ca="1">+IFERROR(INDEX('Issue Prioritization'!I:I,MATCH('Output Sheet'!$A13,'Issue Prioritization'!$A:$A,0)),"")</f>
        <v/>
      </c>
      <c r="I13" s="216" t="str">
        <f ca="1">+IFERROR(INDEX('Issue Prioritization'!J:J,MATCH('Output Sheet'!$A13,'Issue Prioritization'!$A:$A,0)),"")</f>
        <v/>
      </c>
      <c r="J13" s="216" t="str">
        <f ca="1">+IFERROR(INDEX('Issue Prioritization'!K:K,MATCH('Output Sheet'!$A13,'Issue Prioritization'!$A:$A,0)),"")</f>
        <v/>
      </c>
      <c r="K13" s="216" t="str">
        <f ca="1">+IFERROR(INDEX('Issue Prioritization'!L:L,MATCH('Output Sheet'!$A13,'Issue Prioritization'!$A:$A,0)),"")</f>
        <v/>
      </c>
      <c r="L13" s="142" t="str">
        <f ca="1">+IFERROR(INDEX('DD Assessment'!F:F,MATCH('Output Sheet'!$C13&amp;'Output Sheet'!$D13,'DD Assessment'!$A:$A,0)),"")</f>
        <v/>
      </c>
      <c r="M13" s="142" t="str">
        <f ca="1">+IFERROR(INDEX('DD Assessment'!G:G,MATCH('Output Sheet'!$C13&amp;'Output Sheet'!$D13,'DD Assessment'!$A:$A,0)),"")</f>
        <v/>
      </c>
      <c r="N13" s="142" t="str">
        <f ca="1">+IFERROR(INDEX('DD Assessment'!I:I,MATCH('Output Sheet'!$C13&amp;'Output Sheet'!$D13,'DD Assessment'!$A:$A,0)),"")</f>
        <v/>
      </c>
      <c r="O13" s="142"/>
      <c r="P13" s="216" t="str">
        <f ca="1">+IFERROR(INDEX('Issue Prioritization'!$T:$T,MATCH('Output Sheet'!$A13,'Issue Prioritization'!$A:$A,0)),"")</f>
        <v/>
      </c>
      <c r="Q13" s="216" t="str">
        <f ca="1">+IFERROR(INDEX('Issue Prioritization'!$V:$V,MATCH('Output Sheet'!$A13,'Issue Prioritization'!$A:$A,0)),"")</f>
        <v/>
      </c>
      <c r="R13" s="216" t="str">
        <f ca="1">+IFERROR(INDEX('Issue Prioritization'!$X:$X,MATCH('Output Sheet'!$A13,'Issue Prioritization'!$A:$A,0)),"")</f>
        <v/>
      </c>
      <c r="S13" s="216" t="str">
        <f ca="1">+IFERROR(INDEX('Issue Prioritization'!$Z:$Z,MATCH('Output Sheet'!$A13,'Issue Prioritization'!$A:$A,0)),"")</f>
        <v/>
      </c>
      <c r="T13" s="216" t="str">
        <f ca="1">+IFERROR(INDEX('Issue Prioritization'!$AB:$AB,MATCH('Output Sheet'!$A13,'Issue Prioritization'!$A:$A,0)),"")</f>
        <v/>
      </c>
      <c r="U13" s="216" t="str">
        <f ca="1">+IFERROR(INDEX('Issue Prioritization'!$AD:$AD,MATCH('Output Sheet'!$A13,'Issue Prioritization'!$A:$A,0)),"")</f>
        <v/>
      </c>
      <c r="V13" s="216" t="str">
        <f ca="1">+IFERROR(INDEX('Issue Prioritization'!$AF:$AF,MATCH('Output Sheet'!$A13,'Issue Prioritization'!$A:$A,0)),"")</f>
        <v/>
      </c>
      <c r="W13" s="216" t="str">
        <f ca="1">+IFERROR(INDEX('Issue Prioritization'!$AH:$AH,MATCH('Output Sheet'!$A13,'Issue Prioritization'!$A:$A,0)),"")</f>
        <v/>
      </c>
      <c r="X13" s="142"/>
      <c r="Y13" s="142" t="str">
        <f>+IFERROR(INDEX('Relevant KPIs'!F:F,MATCH('Output Sheet'!$A13,'Relevant KPIs'!$A:$A,0)),"")</f>
        <v/>
      </c>
      <c r="Z13" s="142" t="str">
        <f>+IFERROR(INDEX('Relevant KPIs'!G:G,MATCH('Output Sheet'!$A13,'Relevant KPIs'!$A:$A,0)),"")</f>
        <v/>
      </c>
      <c r="AA13" s="142" t="str">
        <f>+IFERROR(INDEX('Relevant KPIs'!I:I,MATCH('Output Sheet'!$A13,'Relevant KPIs'!$A:$A,0)),"")</f>
        <v/>
      </c>
      <c r="AB13" s="142" t="str">
        <f>+IFERROR(INDEX('Relevant KPIs'!J:J,MATCH('Output Sheet'!$A13,'Relevant KPIs'!$A:$A,0)),"")</f>
        <v/>
      </c>
      <c r="AC13" s="142" t="str">
        <f>+IFERROR(INDEX('Relevant KPIs'!K:K,MATCH('Output Sheet'!$A13,'Relevant KPIs'!$A:$A,0)),"")</f>
        <v/>
      </c>
      <c r="AD13" s="142" t="str">
        <f>+IFERROR(INDEX('Relevant KPIs'!L:L,MATCH('Output Sheet'!$A13,'Relevant KPIs'!$A:$A,0)),"")</f>
        <v/>
      </c>
      <c r="AE13" s="142" t="str">
        <f>+IFERROR(INDEX('Relevant KPIs'!M:M,MATCH('Output Sheet'!$A13,'Relevant KPIs'!$A:$A,0)),"")</f>
        <v/>
      </c>
      <c r="AF13" s="142" t="str">
        <f>+IFERROR(INDEX('Relevant KPIs'!N:N,MATCH('Output Sheet'!$A13,'Relevant KPIs'!$A:$A,0)),"")</f>
        <v/>
      </c>
      <c r="AH13" s="142"/>
    </row>
    <row r="14" spans="1:34" ht="26" x14ac:dyDescent="0.35">
      <c r="A14" s="1" t="str">
        <f t="shared" ref="A14:A18" si="2">+C14&amp;D14</f>
        <v>0</v>
      </c>
      <c r="B14" s="52">
        <f t="shared" si="1"/>
        <v>6</v>
      </c>
      <c r="C14" s="141"/>
      <c r="D14" s="141">
        <f>+'Relevant KPIs'!D11</f>
        <v>0</v>
      </c>
      <c r="E14" s="216" t="str">
        <f ca="1">+IFERROR(INDEX('Issue Prioritization'!N:N,MATCH('Output Sheet'!$A14,'Issue Prioritization'!$A:$A,0)),"")</f>
        <v/>
      </c>
      <c r="F14" s="216" t="str">
        <f ca="1">+IFERROR(INDEX('Issue Prioritization'!G:G,MATCH('Output Sheet'!$A14,'Issue Prioritization'!$A:$A,0)),"")</f>
        <v/>
      </c>
      <c r="G14" s="216" t="str">
        <f ca="1">+IFERROR(INDEX('Issue Prioritization'!H:H,MATCH('Output Sheet'!$A14,'Issue Prioritization'!$A:$A,0)),"")</f>
        <v/>
      </c>
      <c r="H14" s="216" t="str">
        <f ca="1">+IFERROR(INDEX('Issue Prioritization'!I:I,MATCH('Output Sheet'!$A14,'Issue Prioritization'!$A:$A,0)),"")</f>
        <v/>
      </c>
      <c r="I14" s="216" t="str">
        <f ca="1">+IFERROR(INDEX('Issue Prioritization'!J:J,MATCH('Output Sheet'!$A14,'Issue Prioritization'!$A:$A,0)),"")</f>
        <v/>
      </c>
      <c r="J14" s="216" t="str">
        <f ca="1">+IFERROR(INDEX('Issue Prioritization'!K:K,MATCH('Output Sheet'!$A14,'Issue Prioritization'!$A:$A,0)),"")</f>
        <v/>
      </c>
      <c r="K14" s="216" t="str">
        <f ca="1">+IFERROR(INDEX('Issue Prioritization'!L:L,MATCH('Output Sheet'!$A14,'Issue Prioritization'!$A:$A,0)),"")</f>
        <v/>
      </c>
      <c r="L14" s="142"/>
      <c r="M14" s="142"/>
      <c r="N14" s="142"/>
      <c r="O14" s="142"/>
      <c r="P14" s="216" t="str">
        <f ca="1">+IFERROR(INDEX('Issue Prioritization'!$T:$T,MATCH('Output Sheet'!$A14,'Issue Prioritization'!$A:$A,0)),"")</f>
        <v/>
      </c>
      <c r="Q14" s="216" t="str">
        <f ca="1">+IFERROR(INDEX('Issue Prioritization'!$V:$V,MATCH('Output Sheet'!$A14,'Issue Prioritization'!$A:$A,0)),"")</f>
        <v/>
      </c>
      <c r="R14" s="216" t="str">
        <f ca="1">+IFERROR(INDEX('Issue Prioritization'!$X:$X,MATCH('Output Sheet'!$A14,'Issue Prioritization'!$A:$A,0)),"")</f>
        <v/>
      </c>
      <c r="S14" s="216" t="str">
        <f ca="1">+IFERROR(INDEX('Issue Prioritization'!$Z:$Z,MATCH('Output Sheet'!$A14,'Issue Prioritization'!$A:$A,0)),"")</f>
        <v/>
      </c>
      <c r="T14" s="216" t="str">
        <f ca="1">+IFERROR(INDEX('Issue Prioritization'!$AB:$AB,MATCH('Output Sheet'!$A14,'Issue Prioritization'!$A:$A,0)),"")</f>
        <v/>
      </c>
      <c r="U14" s="216" t="str">
        <f ca="1">+IFERROR(INDEX('Issue Prioritization'!$AD:$AD,MATCH('Output Sheet'!$A14,'Issue Prioritization'!$A:$A,0)),"")</f>
        <v/>
      </c>
      <c r="V14" s="216" t="str">
        <f ca="1">+IFERROR(INDEX('Issue Prioritization'!$AF:$AF,MATCH('Output Sheet'!$A14,'Issue Prioritization'!$A:$A,0)),"")</f>
        <v/>
      </c>
      <c r="W14" s="216" t="str">
        <f ca="1">+IFERROR(INDEX('Issue Prioritization'!$AH:$AH,MATCH('Output Sheet'!$A14,'Issue Prioritization'!$A:$A,0)),"")</f>
        <v/>
      </c>
      <c r="X14" s="142"/>
      <c r="Y14" s="142"/>
      <c r="Z14" s="142"/>
      <c r="AA14" s="142"/>
      <c r="AB14" s="142"/>
      <c r="AC14" s="142"/>
      <c r="AD14" s="142"/>
      <c r="AE14" s="142"/>
      <c r="AF14" s="142"/>
      <c r="AH14" s="142"/>
    </row>
    <row r="15" spans="1:34" ht="26" x14ac:dyDescent="0.35">
      <c r="A15" s="1" t="str">
        <f t="shared" si="2"/>
        <v>0</v>
      </c>
      <c r="B15" s="52">
        <f t="shared" si="1"/>
        <v>7</v>
      </c>
      <c r="C15" s="141"/>
      <c r="D15" s="141">
        <f>+'Relevant KPIs'!D12</f>
        <v>0</v>
      </c>
      <c r="E15" s="216" t="str">
        <f ca="1">+IFERROR(INDEX('Issue Prioritization'!N:N,MATCH('Output Sheet'!$A15,'Issue Prioritization'!$A:$A,0)),"")</f>
        <v/>
      </c>
      <c r="F15" s="216" t="str">
        <f ca="1">+IFERROR(INDEX('Issue Prioritization'!G:G,MATCH('Output Sheet'!$A15,'Issue Prioritization'!$A:$A,0)),"")</f>
        <v/>
      </c>
      <c r="G15" s="216" t="str">
        <f ca="1">+IFERROR(INDEX('Issue Prioritization'!H:H,MATCH('Output Sheet'!$A15,'Issue Prioritization'!$A:$A,0)),"")</f>
        <v/>
      </c>
      <c r="H15" s="216" t="str">
        <f ca="1">+IFERROR(INDEX('Issue Prioritization'!I:I,MATCH('Output Sheet'!$A15,'Issue Prioritization'!$A:$A,0)),"")</f>
        <v/>
      </c>
      <c r="I15" s="216" t="str">
        <f ca="1">+IFERROR(INDEX('Issue Prioritization'!J:J,MATCH('Output Sheet'!$A15,'Issue Prioritization'!$A:$A,0)),"")</f>
        <v/>
      </c>
      <c r="J15" s="216" t="str">
        <f ca="1">+IFERROR(INDEX('Issue Prioritization'!K:K,MATCH('Output Sheet'!$A15,'Issue Prioritization'!$A:$A,0)),"")</f>
        <v/>
      </c>
      <c r="K15" s="216" t="str">
        <f ca="1">+IFERROR(INDEX('Issue Prioritization'!L:L,MATCH('Output Sheet'!$A15,'Issue Prioritization'!$A:$A,0)),"")</f>
        <v/>
      </c>
      <c r="L15" s="142"/>
      <c r="M15" s="142"/>
      <c r="N15" s="142"/>
      <c r="O15" s="142"/>
      <c r="P15" s="216" t="str">
        <f ca="1">+IFERROR(INDEX('Issue Prioritization'!$T:$T,MATCH('Output Sheet'!$A15,'Issue Prioritization'!$A:$A,0)),"")</f>
        <v/>
      </c>
      <c r="Q15" s="216" t="str">
        <f ca="1">+IFERROR(INDEX('Issue Prioritization'!$V:$V,MATCH('Output Sheet'!$A15,'Issue Prioritization'!$A:$A,0)),"")</f>
        <v/>
      </c>
      <c r="R15" s="216" t="str">
        <f ca="1">+IFERROR(INDEX('Issue Prioritization'!$X:$X,MATCH('Output Sheet'!$A15,'Issue Prioritization'!$A:$A,0)),"")</f>
        <v/>
      </c>
      <c r="S15" s="216" t="str">
        <f ca="1">+IFERROR(INDEX('Issue Prioritization'!$Z:$Z,MATCH('Output Sheet'!$A15,'Issue Prioritization'!$A:$A,0)),"")</f>
        <v/>
      </c>
      <c r="T15" s="216" t="str">
        <f ca="1">+IFERROR(INDEX('Issue Prioritization'!$AB:$AB,MATCH('Output Sheet'!$A15,'Issue Prioritization'!$A:$A,0)),"")</f>
        <v/>
      </c>
      <c r="U15" s="216" t="str">
        <f ca="1">+IFERROR(INDEX('Issue Prioritization'!$AD:$AD,MATCH('Output Sheet'!$A15,'Issue Prioritization'!$A:$A,0)),"")</f>
        <v/>
      </c>
      <c r="V15" s="216" t="str">
        <f ca="1">+IFERROR(INDEX('Issue Prioritization'!$AF:$AF,MATCH('Output Sheet'!$A15,'Issue Prioritization'!$A:$A,0)),"")</f>
        <v/>
      </c>
      <c r="W15" s="216" t="str">
        <f ca="1">+IFERROR(INDEX('Issue Prioritization'!$AH:$AH,MATCH('Output Sheet'!$A15,'Issue Prioritization'!$A:$A,0)),"")</f>
        <v/>
      </c>
      <c r="X15" s="142"/>
      <c r="Y15" s="142"/>
      <c r="Z15" s="142"/>
      <c r="AA15" s="142"/>
      <c r="AB15" s="142"/>
      <c r="AC15" s="142"/>
      <c r="AD15" s="142"/>
      <c r="AE15" s="142"/>
      <c r="AF15" s="142"/>
      <c r="AH15" s="142"/>
    </row>
    <row r="16" spans="1:34" ht="26" x14ac:dyDescent="0.35">
      <c r="A16" s="1" t="str">
        <f t="shared" si="2"/>
        <v>0</v>
      </c>
      <c r="B16" s="52">
        <f t="shared" si="1"/>
        <v>8</v>
      </c>
      <c r="C16" s="141"/>
      <c r="D16" s="141">
        <f>+'Relevant KPIs'!D13</f>
        <v>0</v>
      </c>
      <c r="E16" s="216" t="str">
        <f ca="1">+IFERROR(INDEX('Issue Prioritization'!N:N,MATCH('Output Sheet'!$A16,'Issue Prioritization'!$A:$A,0)),"")</f>
        <v/>
      </c>
      <c r="F16" s="216" t="str">
        <f ca="1">+IFERROR(INDEX('Issue Prioritization'!G:G,MATCH('Output Sheet'!$A16,'Issue Prioritization'!$A:$A,0)),"")</f>
        <v/>
      </c>
      <c r="G16" s="216" t="str">
        <f ca="1">+IFERROR(INDEX('Issue Prioritization'!H:H,MATCH('Output Sheet'!$A16,'Issue Prioritization'!$A:$A,0)),"")</f>
        <v/>
      </c>
      <c r="H16" s="216" t="str">
        <f ca="1">+IFERROR(INDEX('Issue Prioritization'!I:I,MATCH('Output Sheet'!$A16,'Issue Prioritization'!$A:$A,0)),"")</f>
        <v/>
      </c>
      <c r="I16" s="216" t="str">
        <f ca="1">+IFERROR(INDEX('Issue Prioritization'!J:J,MATCH('Output Sheet'!$A16,'Issue Prioritization'!$A:$A,0)),"")</f>
        <v/>
      </c>
      <c r="J16" s="216" t="str">
        <f ca="1">+IFERROR(INDEX('Issue Prioritization'!K:K,MATCH('Output Sheet'!$A16,'Issue Prioritization'!$A:$A,0)),"")</f>
        <v/>
      </c>
      <c r="K16" s="216" t="str">
        <f ca="1">+IFERROR(INDEX('Issue Prioritization'!L:L,MATCH('Output Sheet'!$A16,'Issue Prioritization'!$A:$A,0)),"")</f>
        <v/>
      </c>
      <c r="L16" s="142"/>
      <c r="M16" s="142"/>
      <c r="N16" s="142"/>
      <c r="O16" s="142"/>
      <c r="P16" s="216" t="str">
        <f ca="1">+IFERROR(INDEX('Issue Prioritization'!$T:$T,MATCH('Output Sheet'!$A16,'Issue Prioritization'!$A:$A,0)),"")</f>
        <v/>
      </c>
      <c r="Q16" s="216" t="str">
        <f ca="1">+IFERROR(INDEX('Issue Prioritization'!$V:$V,MATCH('Output Sheet'!$A16,'Issue Prioritization'!$A:$A,0)),"")</f>
        <v/>
      </c>
      <c r="R16" s="216" t="str">
        <f ca="1">+IFERROR(INDEX('Issue Prioritization'!$X:$X,MATCH('Output Sheet'!$A16,'Issue Prioritization'!$A:$A,0)),"")</f>
        <v/>
      </c>
      <c r="S16" s="216" t="str">
        <f ca="1">+IFERROR(INDEX('Issue Prioritization'!$Z:$Z,MATCH('Output Sheet'!$A16,'Issue Prioritization'!$A:$A,0)),"")</f>
        <v/>
      </c>
      <c r="T16" s="216" t="str">
        <f ca="1">+IFERROR(INDEX('Issue Prioritization'!$AB:$AB,MATCH('Output Sheet'!$A16,'Issue Prioritization'!$A:$A,0)),"")</f>
        <v/>
      </c>
      <c r="U16" s="216" t="str">
        <f ca="1">+IFERROR(INDEX('Issue Prioritization'!$AD:$AD,MATCH('Output Sheet'!$A16,'Issue Prioritization'!$A:$A,0)),"")</f>
        <v/>
      </c>
      <c r="V16" s="216" t="str">
        <f ca="1">+IFERROR(INDEX('Issue Prioritization'!$AF:$AF,MATCH('Output Sheet'!$A16,'Issue Prioritization'!$A:$A,0)),"")</f>
        <v/>
      </c>
      <c r="W16" s="216" t="str">
        <f ca="1">+IFERROR(INDEX('Issue Prioritization'!$AH:$AH,MATCH('Output Sheet'!$A16,'Issue Prioritization'!$A:$A,0)),"")</f>
        <v/>
      </c>
      <c r="X16" s="142"/>
      <c r="Y16" s="142"/>
      <c r="Z16" s="142"/>
      <c r="AA16" s="142"/>
      <c r="AB16" s="142"/>
      <c r="AC16" s="142"/>
      <c r="AD16" s="142"/>
      <c r="AE16" s="142"/>
      <c r="AF16" s="142"/>
      <c r="AH16" s="142"/>
    </row>
    <row r="17" spans="1:34" ht="26" x14ac:dyDescent="0.35">
      <c r="A17" s="1" t="str">
        <f t="shared" si="2"/>
        <v>0</v>
      </c>
      <c r="B17" s="52">
        <f t="shared" si="1"/>
        <v>9</v>
      </c>
      <c r="C17" s="141"/>
      <c r="D17" s="141">
        <f>+'Relevant KPIs'!D14</f>
        <v>0</v>
      </c>
      <c r="E17" s="216" t="str">
        <f ca="1">+IFERROR(INDEX('Issue Prioritization'!N:N,MATCH('Output Sheet'!$A17,'Issue Prioritization'!$A:$A,0)),"")</f>
        <v/>
      </c>
      <c r="F17" s="216" t="str">
        <f ca="1">+IFERROR(INDEX('Issue Prioritization'!G:G,MATCH('Output Sheet'!$A17,'Issue Prioritization'!$A:$A,0)),"")</f>
        <v/>
      </c>
      <c r="G17" s="216" t="str">
        <f ca="1">+IFERROR(INDEX('Issue Prioritization'!H:H,MATCH('Output Sheet'!$A17,'Issue Prioritization'!$A:$A,0)),"")</f>
        <v/>
      </c>
      <c r="H17" s="216" t="str">
        <f ca="1">+IFERROR(INDEX('Issue Prioritization'!I:I,MATCH('Output Sheet'!$A17,'Issue Prioritization'!$A:$A,0)),"")</f>
        <v/>
      </c>
      <c r="I17" s="216" t="str">
        <f ca="1">+IFERROR(INDEX('Issue Prioritization'!J:J,MATCH('Output Sheet'!$A17,'Issue Prioritization'!$A:$A,0)),"")</f>
        <v/>
      </c>
      <c r="J17" s="216" t="str">
        <f ca="1">+IFERROR(INDEX('Issue Prioritization'!K:K,MATCH('Output Sheet'!$A17,'Issue Prioritization'!$A:$A,0)),"")</f>
        <v/>
      </c>
      <c r="K17" s="216" t="str">
        <f ca="1">+IFERROR(INDEX('Issue Prioritization'!L:L,MATCH('Output Sheet'!$A17,'Issue Prioritization'!$A:$A,0)),"")</f>
        <v/>
      </c>
      <c r="L17" s="142"/>
      <c r="M17" s="142"/>
      <c r="N17" s="142"/>
      <c r="O17" s="142"/>
      <c r="P17" s="216" t="str">
        <f ca="1">+IFERROR(INDEX('Issue Prioritization'!$T:$T,MATCH('Output Sheet'!$A17,'Issue Prioritization'!$A:$A,0)),"")</f>
        <v/>
      </c>
      <c r="Q17" s="216" t="str">
        <f ca="1">+IFERROR(INDEX('Issue Prioritization'!$V:$V,MATCH('Output Sheet'!$A17,'Issue Prioritization'!$A:$A,0)),"")</f>
        <v/>
      </c>
      <c r="R17" s="216" t="str">
        <f ca="1">+IFERROR(INDEX('Issue Prioritization'!$X:$X,MATCH('Output Sheet'!$A17,'Issue Prioritization'!$A:$A,0)),"")</f>
        <v/>
      </c>
      <c r="S17" s="216" t="str">
        <f ca="1">+IFERROR(INDEX('Issue Prioritization'!$Z:$Z,MATCH('Output Sheet'!$A17,'Issue Prioritization'!$A:$A,0)),"")</f>
        <v/>
      </c>
      <c r="T17" s="216" t="str">
        <f ca="1">+IFERROR(INDEX('Issue Prioritization'!$AB:$AB,MATCH('Output Sheet'!$A17,'Issue Prioritization'!$A:$A,0)),"")</f>
        <v/>
      </c>
      <c r="U17" s="216" t="str">
        <f ca="1">+IFERROR(INDEX('Issue Prioritization'!$AD:$AD,MATCH('Output Sheet'!$A17,'Issue Prioritization'!$A:$A,0)),"")</f>
        <v/>
      </c>
      <c r="V17" s="216" t="str">
        <f ca="1">+IFERROR(INDEX('Issue Prioritization'!$AF:$AF,MATCH('Output Sheet'!$A17,'Issue Prioritization'!$A:$A,0)),"")</f>
        <v/>
      </c>
      <c r="W17" s="216" t="str">
        <f ca="1">+IFERROR(INDEX('Issue Prioritization'!$AH:$AH,MATCH('Output Sheet'!$A17,'Issue Prioritization'!$A:$A,0)),"")</f>
        <v/>
      </c>
      <c r="X17" s="142"/>
      <c r="Y17" s="142"/>
      <c r="Z17" s="142"/>
      <c r="AA17" s="142"/>
      <c r="AB17" s="142"/>
      <c r="AC17" s="142"/>
      <c r="AD17" s="142"/>
      <c r="AE17" s="142"/>
      <c r="AF17" s="142"/>
      <c r="AH17" s="142"/>
    </row>
    <row r="18" spans="1:34" ht="26" x14ac:dyDescent="0.35">
      <c r="A18" s="1" t="str">
        <f t="shared" si="2"/>
        <v>0</v>
      </c>
      <c r="B18" s="52">
        <f t="shared" si="1"/>
        <v>10</v>
      </c>
      <c r="C18" s="141"/>
      <c r="D18" s="141">
        <f>+'Relevant KPIs'!D15</f>
        <v>0</v>
      </c>
      <c r="E18" s="216" t="str">
        <f ca="1">+IFERROR(INDEX('Issue Prioritization'!N:N,MATCH('Output Sheet'!$A18,'Issue Prioritization'!$A:$A,0)),"")</f>
        <v/>
      </c>
      <c r="F18" s="216" t="str">
        <f ca="1">+IFERROR(INDEX('Issue Prioritization'!G:G,MATCH('Output Sheet'!$A18,'Issue Prioritization'!$A:$A,0)),"")</f>
        <v/>
      </c>
      <c r="G18" s="216" t="str">
        <f ca="1">+IFERROR(INDEX('Issue Prioritization'!H:H,MATCH('Output Sheet'!$A18,'Issue Prioritization'!$A:$A,0)),"")</f>
        <v/>
      </c>
      <c r="H18" s="216" t="str">
        <f ca="1">+IFERROR(INDEX('Issue Prioritization'!I:I,MATCH('Output Sheet'!$A18,'Issue Prioritization'!$A:$A,0)),"")</f>
        <v/>
      </c>
      <c r="I18" s="216" t="str">
        <f ca="1">+IFERROR(INDEX('Issue Prioritization'!J:J,MATCH('Output Sheet'!$A18,'Issue Prioritization'!$A:$A,0)),"")</f>
        <v/>
      </c>
      <c r="J18" s="216" t="str">
        <f ca="1">+IFERROR(INDEX('Issue Prioritization'!K:K,MATCH('Output Sheet'!$A18,'Issue Prioritization'!$A:$A,0)),"")</f>
        <v/>
      </c>
      <c r="K18" s="216" t="str">
        <f ca="1">+IFERROR(INDEX('Issue Prioritization'!L:L,MATCH('Output Sheet'!$A18,'Issue Prioritization'!$A:$A,0)),"")</f>
        <v/>
      </c>
      <c r="L18" s="142"/>
      <c r="M18" s="142"/>
      <c r="N18" s="142"/>
      <c r="O18" s="142"/>
      <c r="P18" s="216" t="str">
        <f ca="1">+IFERROR(INDEX('Issue Prioritization'!$T:$T,MATCH('Output Sheet'!$A18,'Issue Prioritization'!$A:$A,0)),"")</f>
        <v/>
      </c>
      <c r="Q18" s="216" t="str">
        <f ca="1">+IFERROR(INDEX('Issue Prioritization'!$V:$V,MATCH('Output Sheet'!$A18,'Issue Prioritization'!$A:$A,0)),"")</f>
        <v/>
      </c>
      <c r="R18" s="216" t="str">
        <f ca="1">+IFERROR(INDEX('Issue Prioritization'!$X:$X,MATCH('Output Sheet'!$A18,'Issue Prioritization'!$A:$A,0)),"")</f>
        <v/>
      </c>
      <c r="S18" s="216" t="str">
        <f ca="1">+IFERROR(INDEX('Issue Prioritization'!$Z:$Z,MATCH('Output Sheet'!$A18,'Issue Prioritization'!$A:$A,0)),"")</f>
        <v/>
      </c>
      <c r="T18" s="216" t="str">
        <f ca="1">+IFERROR(INDEX('Issue Prioritization'!$AB:$AB,MATCH('Output Sheet'!$A18,'Issue Prioritization'!$A:$A,0)),"")</f>
        <v/>
      </c>
      <c r="U18" s="216" t="str">
        <f ca="1">+IFERROR(INDEX('Issue Prioritization'!$AD:$AD,MATCH('Output Sheet'!$A18,'Issue Prioritization'!$A:$A,0)),"")</f>
        <v/>
      </c>
      <c r="V18" s="216" t="str">
        <f ca="1">+IFERROR(INDEX('Issue Prioritization'!$AF:$AF,MATCH('Output Sheet'!$A18,'Issue Prioritization'!$A:$A,0)),"")</f>
        <v/>
      </c>
      <c r="W18" s="216" t="str">
        <f ca="1">+IFERROR(INDEX('Issue Prioritization'!$AH:$AH,MATCH('Output Sheet'!$A18,'Issue Prioritization'!$A:$A,0)),"")</f>
        <v/>
      </c>
      <c r="X18" s="142"/>
      <c r="Y18" s="142"/>
      <c r="Z18" s="142"/>
      <c r="AA18" s="142"/>
      <c r="AB18" s="142"/>
      <c r="AC18" s="142"/>
      <c r="AD18" s="142"/>
      <c r="AE18" s="142"/>
      <c r="AF18" s="142"/>
      <c r="AH18" s="142"/>
    </row>
    <row r="19" spans="1:34" x14ac:dyDescent="0.35">
      <c r="A19" s="1" t="str">
        <f t="shared" si="0"/>
        <v/>
      </c>
    </row>
    <row r="20" spans="1:34" x14ac:dyDescent="0.35">
      <c r="A20" s="1" t="str">
        <f t="shared" si="0"/>
        <v/>
      </c>
    </row>
    <row r="21" spans="1:34" x14ac:dyDescent="0.35">
      <c r="A21" s="1" t="str">
        <f t="shared" si="0"/>
        <v/>
      </c>
    </row>
    <row r="22" spans="1:34" x14ac:dyDescent="0.35">
      <c r="A22" s="1" t="str">
        <f t="shared" si="0"/>
        <v/>
      </c>
    </row>
    <row r="23" spans="1:34" x14ac:dyDescent="0.35">
      <c r="A23" s="1" t="str">
        <f t="shared" si="0"/>
        <v/>
      </c>
    </row>
    <row r="24" spans="1:34" x14ac:dyDescent="0.35">
      <c r="A24" s="1" t="str">
        <f t="shared" si="0"/>
        <v/>
      </c>
    </row>
    <row r="25" spans="1:34" x14ac:dyDescent="0.35">
      <c r="A25" s="1" t="str">
        <f t="shared" si="0"/>
        <v/>
      </c>
    </row>
    <row r="26" spans="1:34" x14ac:dyDescent="0.35">
      <c r="A26" s="1" t="str">
        <f t="shared" si="0"/>
        <v/>
      </c>
    </row>
    <row r="27" spans="1:34" x14ac:dyDescent="0.35">
      <c r="A27" s="1" t="str">
        <f t="shared" si="0"/>
        <v/>
      </c>
    </row>
    <row r="28" spans="1:34" x14ac:dyDescent="0.35">
      <c r="A28" s="1" t="str">
        <f t="shared" si="0"/>
        <v/>
      </c>
    </row>
    <row r="29" spans="1:34" x14ac:dyDescent="0.35">
      <c r="A29" s="1" t="str">
        <f t="shared" si="0"/>
        <v/>
      </c>
    </row>
    <row r="30" spans="1:34" x14ac:dyDescent="0.35">
      <c r="A30" s="1" t="str">
        <f t="shared" si="0"/>
        <v/>
      </c>
    </row>
    <row r="31" spans="1:34" x14ac:dyDescent="0.35">
      <c r="A31" s="1" t="str">
        <f t="shared" si="0"/>
        <v/>
      </c>
    </row>
    <row r="32" spans="1:34" x14ac:dyDescent="0.35">
      <c r="A32" s="1" t="str">
        <f t="shared" si="0"/>
        <v/>
      </c>
    </row>
    <row r="33" spans="1:1" x14ac:dyDescent="0.35">
      <c r="A33" s="1" t="str">
        <f t="shared" si="0"/>
        <v/>
      </c>
    </row>
    <row r="34" spans="1:1" x14ac:dyDescent="0.35">
      <c r="A34" s="1" t="str">
        <f t="shared" si="0"/>
        <v/>
      </c>
    </row>
    <row r="35" spans="1:1" x14ac:dyDescent="0.35">
      <c r="A35" s="1" t="str">
        <f t="shared" si="0"/>
        <v/>
      </c>
    </row>
    <row r="36" spans="1:1" x14ac:dyDescent="0.35">
      <c r="A36" s="1" t="str">
        <f t="shared" si="0"/>
        <v/>
      </c>
    </row>
    <row r="37" spans="1:1" x14ac:dyDescent="0.35">
      <c r="A37" s="1" t="str">
        <f t="shared" si="0"/>
        <v/>
      </c>
    </row>
    <row r="38" spans="1:1" x14ac:dyDescent="0.35">
      <c r="A38" s="1" t="str">
        <f t="shared" si="0"/>
        <v/>
      </c>
    </row>
    <row r="39" spans="1:1" x14ac:dyDescent="0.35">
      <c r="A39" s="1" t="str">
        <f t="shared" si="0"/>
        <v/>
      </c>
    </row>
    <row r="40" spans="1:1" x14ac:dyDescent="0.35">
      <c r="A40" s="1" t="str">
        <f t="shared" si="0"/>
        <v/>
      </c>
    </row>
    <row r="41" spans="1:1" x14ac:dyDescent="0.35">
      <c r="A41" s="1" t="str">
        <f t="shared" si="0"/>
        <v/>
      </c>
    </row>
    <row r="42" spans="1:1" x14ac:dyDescent="0.35">
      <c r="A42" s="1" t="str">
        <f t="shared" si="0"/>
        <v/>
      </c>
    </row>
    <row r="43" spans="1:1" x14ac:dyDescent="0.35">
      <c r="A43" s="1" t="str">
        <f t="shared" si="0"/>
        <v/>
      </c>
    </row>
  </sheetData>
  <pageMargins left="0.7" right="0.7" top="0.75" bottom="0.75" header="0.3" footer="0.3"/>
  <pageSetup paperSize="9" scale="1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37F3-64F0-4076-8CE8-D6BF40D14EFB}">
  <sheetPr>
    <tabColor theme="1"/>
  </sheetPr>
  <dimension ref="A1"/>
  <sheetViews>
    <sheetView workbookViewId="0"/>
  </sheetViews>
  <sheetFormatPr defaultColWidth="8.90625" defaultRowHeight="14.5" x14ac:dyDescent="0.35"/>
  <cols>
    <col min="1" max="16384" width="8.90625" style="1"/>
  </cols>
  <sheetData>
    <row r="1" spans="1:1" x14ac:dyDescent="0.35">
      <c r="A1" s="1" t="s">
        <v>1148</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21DF-841F-469B-86CB-84991900264C}">
  <sheetPr>
    <tabColor theme="9" tint="0.39997558519241921"/>
  </sheetPr>
  <dimension ref="A2:I35"/>
  <sheetViews>
    <sheetView showGridLines="0" zoomScale="115" zoomScaleNormal="115" workbookViewId="0">
      <pane ySplit="6" topLeftCell="A7" activePane="bottomLeft" state="frozen"/>
      <selection pane="bottomLeft"/>
    </sheetView>
  </sheetViews>
  <sheetFormatPr defaultColWidth="8.90625" defaultRowHeight="14.5" x14ac:dyDescent="0.35"/>
  <cols>
    <col min="1" max="1" width="2.6328125" style="1" customWidth="1"/>
    <col min="2" max="2" width="28.6328125" style="1" customWidth="1"/>
    <col min="3" max="8" width="15.6328125" style="1" customWidth="1"/>
    <col min="9" max="9" width="2.6328125" style="1" customWidth="1"/>
    <col min="10" max="11" width="8.90625" style="1"/>
    <col min="12" max="13" width="15.6328125" style="1" customWidth="1"/>
    <col min="14" max="14" width="8.90625" style="1"/>
    <col min="15" max="16" width="15.6328125" style="1" customWidth="1"/>
    <col min="17" max="17" width="8.90625" style="1"/>
    <col min="18" max="19" width="15.6328125" style="1" customWidth="1"/>
    <col min="20" max="20" width="8.90625" style="1"/>
    <col min="21" max="22" width="15.6328125" style="1" customWidth="1"/>
    <col min="23" max="16384" width="8.90625" style="1"/>
  </cols>
  <sheetData>
    <row r="2" spans="1:9" x14ac:dyDescent="0.35">
      <c r="B2" s="102" t="s">
        <v>1146</v>
      </c>
      <c r="C2" s="195"/>
      <c r="D2" s="195"/>
      <c r="E2" s="195"/>
      <c r="F2" s="195"/>
      <c r="G2" s="195"/>
      <c r="H2" s="99"/>
    </row>
    <row r="3" spans="1:9" x14ac:dyDescent="0.35">
      <c r="B3" s="390"/>
      <c r="C3" s="390"/>
    </row>
    <row r="4" spans="1:9" ht="29" x14ac:dyDescent="0.35">
      <c r="B4" s="172" t="s">
        <v>1147</v>
      </c>
      <c r="C4" s="173"/>
      <c r="D4" s="173"/>
      <c r="E4" s="173"/>
      <c r="F4" s="173"/>
      <c r="G4" s="173"/>
      <c r="H4" s="174"/>
    </row>
    <row r="6" spans="1:9" ht="55.5" x14ac:dyDescent="0.35">
      <c r="A6" s="52"/>
      <c r="B6" s="277" t="s">
        <v>616</v>
      </c>
      <c r="C6" s="278" t="s">
        <v>191</v>
      </c>
      <c r="D6" s="278" t="s">
        <v>192</v>
      </c>
      <c r="E6" s="278" t="s">
        <v>193</v>
      </c>
      <c r="F6" s="278" t="s">
        <v>194</v>
      </c>
      <c r="G6" s="278" t="s">
        <v>195</v>
      </c>
      <c r="H6" s="278" t="s">
        <v>422</v>
      </c>
      <c r="I6" s="52"/>
    </row>
    <row r="7" spans="1:9" x14ac:dyDescent="0.35">
      <c r="A7" s="60"/>
      <c r="B7" s="63" t="s">
        <v>57</v>
      </c>
      <c r="C7" s="164">
        <v>0.2</v>
      </c>
      <c r="D7" s="164">
        <v>0.2</v>
      </c>
      <c r="E7" s="164">
        <v>0.2</v>
      </c>
      <c r="F7" s="164">
        <v>0.2</v>
      </c>
      <c r="G7" s="164">
        <v>0.1</v>
      </c>
      <c r="H7" s="164">
        <v>0.1</v>
      </c>
    </row>
    <row r="8" spans="1:9" x14ac:dyDescent="0.35">
      <c r="A8" s="60"/>
      <c r="B8" s="7" t="s">
        <v>56</v>
      </c>
      <c r="C8" s="164">
        <v>0.2</v>
      </c>
      <c r="D8" s="164">
        <v>0.2</v>
      </c>
      <c r="E8" s="164">
        <v>0.2</v>
      </c>
      <c r="F8" s="164">
        <v>0.2</v>
      </c>
      <c r="G8" s="165">
        <v>0.1</v>
      </c>
      <c r="H8" s="165">
        <v>0.1</v>
      </c>
    </row>
    <row r="9" spans="1:9" x14ac:dyDescent="0.35">
      <c r="A9" s="60"/>
      <c r="B9" s="7" t="s">
        <v>50</v>
      </c>
      <c r="C9" s="164">
        <v>0.2</v>
      </c>
      <c r="D9" s="164">
        <v>0.2</v>
      </c>
      <c r="E9" s="164">
        <v>0.2</v>
      </c>
      <c r="F9" s="164">
        <v>0.2</v>
      </c>
      <c r="G9" s="165">
        <v>0.1</v>
      </c>
      <c r="H9" s="165">
        <v>0.1</v>
      </c>
    </row>
    <row r="10" spans="1:9" ht="29" x14ac:dyDescent="0.35">
      <c r="A10" s="60"/>
      <c r="B10" s="7" t="s">
        <v>49</v>
      </c>
      <c r="C10" s="164">
        <v>0.2</v>
      </c>
      <c r="D10" s="164">
        <v>0.2</v>
      </c>
      <c r="E10" s="164">
        <v>0.2</v>
      </c>
      <c r="F10" s="164">
        <v>0.2</v>
      </c>
      <c r="G10" s="165">
        <v>0.1</v>
      </c>
      <c r="H10" s="165">
        <v>0.1</v>
      </c>
    </row>
    <row r="11" spans="1:9" ht="29" x14ac:dyDescent="0.35">
      <c r="A11" s="60"/>
      <c r="B11" s="7" t="s">
        <v>208</v>
      </c>
      <c r="C11" s="164">
        <v>0.2</v>
      </c>
      <c r="D11" s="164">
        <v>0.2</v>
      </c>
      <c r="E11" s="164">
        <v>0.2</v>
      </c>
      <c r="F11" s="164">
        <v>0.2</v>
      </c>
      <c r="G11" s="165">
        <v>0.1</v>
      </c>
      <c r="H11" s="165">
        <v>0.1</v>
      </c>
    </row>
    <row r="12" spans="1:9" x14ac:dyDescent="0.35">
      <c r="A12" s="60"/>
      <c r="B12" s="7" t="s">
        <v>62</v>
      </c>
      <c r="C12" s="164">
        <v>0.2</v>
      </c>
      <c r="D12" s="164">
        <v>0.2</v>
      </c>
      <c r="E12" s="164">
        <v>0.2</v>
      </c>
      <c r="F12" s="164">
        <v>0.2</v>
      </c>
      <c r="G12" s="165">
        <v>0.1</v>
      </c>
      <c r="H12" s="165">
        <v>0.1</v>
      </c>
    </row>
    <row r="13" spans="1:9" ht="29" x14ac:dyDescent="0.35">
      <c r="A13" s="60"/>
      <c r="B13" s="7" t="s">
        <v>79</v>
      </c>
      <c r="C13" s="164">
        <v>0.2</v>
      </c>
      <c r="D13" s="164">
        <v>0.2</v>
      </c>
      <c r="E13" s="164">
        <v>0.2</v>
      </c>
      <c r="F13" s="164">
        <v>0.2</v>
      </c>
      <c r="G13" s="165">
        <v>0.1</v>
      </c>
      <c r="H13" s="165">
        <v>0.1</v>
      </c>
    </row>
    <row r="14" spans="1:9" x14ac:dyDescent="0.35">
      <c r="A14" s="60"/>
      <c r="B14" s="7" t="s">
        <v>85</v>
      </c>
      <c r="C14" s="164">
        <v>0.2</v>
      </c>
      <c r="D14" s="164">
        <v>0.2</v>
      </c>
      <c r="E14" s="164">
        <v>0.2</v>
      </c>
      <c r="F14" s="164">
        <v>0.2</v>
      </c>
      <c r="G14" s="165">
        <v>0.1</v>
      </c>
      <c r="H14" s="165">
        <v>0.1</v>
      </c>
    </row>
    <row r="15" spans="1:9" x14ac:dyDescent="0.35">
      <c r="A15" s="60"/>
      <c r="B15" s="7" t="s">
        <v>74</v>
      </c>
      <c r="C15" s="164">
        <v>0.2</v>
      </c>
      <c r="D15" s="164">
        <v>0.2</v>
      </c>
      <c r="E15" s="164">
        <v>0.2</v>
      </c>
      <c r="F15" s="164">
        <v>0.2</v>
      </c>
      <c r="G15" s="165">
        <v>0.1</v>
      </c>
      <c r="H15" s="165">
        <v>0.1</v>
      </c>
    </row>
    <row r="16" spans="1:9" x14ac:dyDescent="0.35">
      <c r="A16" s="60"/>
      <c r="B16" s="7" t="s">
        <v>48</v>
      </c>
      <c r="C16" s="164">
        <v>0.2</v>
      </c>
      <c r="D16" s="164">
        <v>0.2</v>
      </c>
      <c r="E16" s="164">
        <v>0.2</v>
      </c>
      <c r="F16" s="164">
        <v>0.2</v>
      </c>
      <c r="G16" s="165">
        <v>0.1</v>
      </c>
      <c r="H16" s="165">
        <v>0.1</v>
      </c>
    </row>
    <row r="17" spans="1:8" x14ac:dyDescent="0.35">
      <c r="A17" s="60"/>
      <c r="B17" s="7" t="s">
        <v>47</v>
      </c>
      <c r="C17" s="164">
        <v>0.2</v>
      </c>
      <c r="D17" s="164">
        <v>0.2</v>
      </c>
      <c r="E17" s="164">
        <v>0.2</v>
      </c>
      <c r="F17" s="164">
        <v>0.2</v>
      </c>
      <c r="G17" s="165">
        <v>0.1</v>
      </c>
      <c r="H17" s="165">
        <v>0.1</v>
      </c>
    </row>
    <row r="18" spans="1:8" x14ac:dyDescent="0.35">
      <c r="A18" s="60"/>
      <c r="B18" s="7" t="s">
        <v>73</v>
      </c>
      <c r="C18" s="164">
        <v>0.2</v>
      </c>
      <c r="D18" s="164">
        <v>0.2</v>
      </c>
      <c r="E18" s="164">
        <v>0.2</v>
      </c>
      <c r="F18" s="164">
        <v>0.2</v>
      </c>
      <c r="G18" s="165">
        <v>0.1</v>
      </c>
      <c r="H18" s="165">
        <v>0.1</v>
      </c>
    </row>
    <row r="19" spans="1:8" ht="29" x14ac:dyDescent="0.35">
      <c r="A19" s="60"/>
      <c r="B19" s="7" t="s">
        <v>70</v>
      </c>
      <c r="C19" s="164">
        <v>0.2</v>
      </c>
      <c r="D19" s="164">
        <v>0.2</v>
      </c>
      <c r="E19" s="164">
        <v>0.2</v>
      </c>
      <c r="F19" s="164">
        <v>0.2</v>
      </c>
      <c r="G19" s="165">
        <v>0.1</v>
      </c>
      <c r="H19" s="165">
        <v>0.1</v>
      </c>
    </row>
    <row r="20" spans="1:8" x14ac:dyDescent="0.35">
      <c r="A20" s="60"/>
      <c r="B20" s="7" t="s">
        <v>54</v>
      </c>
      <c r="C20" s="164">
        <v>0.2</v>
      </c>
      <c r="D20" s="164">
        <v>0.2</v>
      </c>
      <c r="E20" s="164">
        <v>0.2</v>
      </c>
      <c r="F20" s="164">
        <v>0.2</v>
      </c>
      <c r="G20" s="165">
        <v>0.1</v>
      </c>
      <c r="H20" s="165">
        <v>0.1</v>
      </c>
    </row>
    <row r="21" spans="1:8" x14ac:dyDescent="0.35">
      <c r="A21" s="60"/>
      <c r="B21" s="7" t="s">
        <v>53</v>
      </c>
      <c r="C21" s="164">
        <v>0.2</v>
      </c>
      <c r="D21" s="164">
        <v>0.2</v>
      </c>
      <c r="E21" s="164">
        <v>0.2</v>
      </c>
      <c r="F21" s="164">
        <v>0.2</v>
      </c>
      <c r="G21" s="165">
        <v>0.1</v>
      </c>
      <c r="H21" s="165">
        <v>0.1</v>
      </c>
    </row>
    <row r="22" spans="1:8" ht="29" x14ac:dyDescent="0.35">
      <c r="A22" s="60"/>
      <c r="B22" s="7" t="s">
        <v>76</v>
      </c>
      <c r="C22" s="164">
        <v>0.2</v>
      </c>
      <c r="D22" s="164">
        <v>0.2</v>
      </c>
      <c r="E22" s="164">
        <v>0.2</v>
      </c>
      <c r="F22" s="164">
        <v>0.2</v>
      </c>
      <c r="G22" s="165">
        <v>0.1</v>
      </c>
      <c r="H22" s="165">
        <v>0.1</v>
      </c>
    </row>
    <row r="23" spans="1:8" ht="29" x14ac:dyDescent="0.35">
      <c r="A23" s="60"/>
      <c r="B23" s="7" t="s">
        <v>60</v>
      </c>
      <c r="C23" s="164">
        <v>0.2</v>
      </c>
      <c r="D23" s="164">
        <v>0.2</v>
      </c>
      <c r="E23" s="164">
        <v>0.2</v>
      </c>
      <c r="F23" s="164">
        <v>0.2</v>
      </c>
      <c r="G23" s="165">
        <v>0.1</v>
      </c>
      <c r="H23" s="165">
        <v>0.1</v>
      </c>
    </row>
    <row r="24" spans="1:8" x14ac:dyDescent="0.35">
      <c r="A24" s="60"/>
      <c r="B24" s="7" t="s">
        <v>46</v>
      </c>
      <c r="C24" s="164">
        <v>0.2</v>
      </c>
      <c r="D24" s="164">
        <v>0.2</v>
      </c>
      <c r="E24" s="164">
        <v>0.2</v>
      </c>
      <c r="F24" s="164">
        <v>0.2</v>
      </c>
      <c r="G24" s="165">
        <v>0.1</v>
      </c>
      <c r="H24" s="165">
        <v>0.1</v>
      </c>
    </row>
    <row r="25" spans="1:8" x14ac:dyDescent="0.35">
      <c r="A25" s="60"/>
      <c r="B25" s="7" t="s">
        <v>69</v>
      </c>
      <c r="C25" s="164">
        <v>0.2</v>
      </c>
      <c r="D25" s="164">
        <v>0.2</v>
      </c>
      <c r="E25" s="164">
        <v>0.2</v>
      </c>
      <c r="F25" s="164">
        <v>0.2</v>
      </c>
      <c r="G25" s="165">
        <v>0.1</v>
      </c>
      <c r="H25" s="165">
        <v>0.1</v>
      </c>
    </row>
    <row r="26" spans="1:8" x14ac:dyDescent="0.35">
      <c r="A26" s="60"/>
      <c r="B26" s="7" t="s">
        <v>45</v>
      </c>
      <c r="C26" s="164">
        <v>0.2</v>
      </c>
      <c r="D26" s="164">
        <v>0.2</v>
      </c>
      <c r="E26" s="164">
        <v>0.2</v>
      </c>
      <c r="F26" s="164">
        <v>0.2</v>
      </c>
      <c r="G26" s="165">
        <v>0.1</v>
      </c>
      <c r="H26" s="165">
        <v>0.1</v>
      </c>
    </row>
    <row r="27" spans="1:8" ht="29" x14ac:dyDescent="0.35">
      <c r="A27" s="60"/>
      <c r="B27" s="7" t="s">
        <v>44</v>
      </c>
      <c r="C27" s="164">
        <v>0.2</v>
      </c>
      <c r="D27" s="164">
        <v>0.2</v>
      </c>
      <c r="E27" s="164">
        <v>0.2</v>
      </c>
      <c r="F27" s="164">
        <v>0.2</v>
      </c>
      <c r="G27" s="165">
        <v>0.1</v>
      </c>
      <c r="H27" s="165">
        <v>0.1</v>
      </c>
    </row>
    <row r="28" spans="1:8" x14ac:dyDescent="0.35">
      <c r="A28" s="60"/>
      <c r="B28" s="7" t="s">
        <v>59</v>
      </c>
      <c r="C28" s="164">
        <v>0.3</v>
      </c>
      <c r="D28" s="164">
        <v>0.1</v>
      </c>
      <c r="E28" s="164">
        <v>0.2</v>
      </c>
      <c r="F28" s="164">
        <v>0.2</v>
      </c>
      <c r="G28" s="165">
        <v>0.05</v>
      </c>
      <c r="H28" s="165">
        <v>0.15</v>
      </c>
    </row>
    <row r="29" spans="1:8" x14ac:dyDescent="0.35">
      <c r="A29" s="60"/>
      <c r="B29" s="7" t="s">
        <v>95</v>
      </c>
      <c r="C29" s="164">
        <v>0.2</v>
      </c>
      <c r="D29" s="164">
        <v>0.2</v>
      </c>
      <c r="E29" s="164">
        <v>0.2</v>
      </c>
      <c r="F29" s="164">
        <v>0.2</v>
      </c>
      <c r="G29" s="165">
        <v>0.1</v>
      </c>
      <c r="H29" s="165">
        <v>0.1</v>
      </c>
    </row>
    <row r="30" spans="1:8" ht="29" x14ac:dyDescent="0.35">
      <c r="A30" s="60"/>
      <c r="B30" s="7" t="s">
        <v>92</v>
      </c>
      <c r="C30" s="164">
        <v>0.2</v>
      </c>
      <c r="D30" s="164">
        <v>0.2</v>
      </c>
      <c r="E30" s="164">
        <v>0.2</v>
      </c>
      <c r="F30" s="164">
        <v>0.2</v>
      </c>
      <c r="G30" s="165">
        <v>0.1</v>
      </c>
      <c r="H30" s="165">
        <v>0.1</v>
      </c>
    </row>
    <row r="31" spans="1:8" ht="29" x14ac:dyDescent="0.35">
      <c r="A31" s="60"/>
      <c r="B31" s="7" t="s">
        <v>64</v>
      </c>
      <c r="C31" s="164">
        <v>0.2</v>
      </c>
      <c r="D31" s="164">
        <v>0.2</v>
      </c>
      <c r="E31" s="164">
        <v>0.2</v>
      </c>
      <c r="F31" s="164">
        <v>0.2</v>
      </c>
      <c r="G31" s="165">
        <v>0.1</v>
      </c>
      <c r="H31" s="165">
        <v>0.1</v>
      </c>
    </row>
    <row r="32" spans="1:8" x14ac:dyDescent="0.35">
      <c r="A32" s="60"/>
      <c r="B32" s="7" t="s">
        <v>67</v>
      </c>
      <c r="C32" s="164">
        <v>0.2</v>
      </c>
      <c r="D32" s="164">
        <v>0.2</v>
      </c>
      <c r="E32" s="164">
        <v>0.2</v>
      </c>
      <c r="F32" s="164">
        <v>0.2</v>
      </c>
      <c r="G32" s="165">
        <v>0.1</v>
      </c>
      <c r="H32" s="165">
        <v>0.1</v>
      </c>
    </row>
    <row r="33" spans="1:8" ht="29" x14ac:dyDescent="0.35">
      <c r="A33" s="60"/>
      <c r="B33" s="7" t="s">
        <v>205</v>
      </c>
      <c r="C33" s="164">
        <v>0.2</v>
      </c>
      <c r="D33" s="164">
        <v>0.2</v>
      </c>
      <c r="E33" s="164">
        <v>0.2</v>
      </c>
      <c r="F33" s="164">
        <v>0.2</v>
      </c>
      <c r="G33" s="165">
        <v>0.1</v>
      </c>
      <c r="H33" s="165">
        <v>0.1</v>
      </c>
    </row>
    <row r="34" spans="1:8" x14ac:dyDescent="0.35">
      <c r="A34" s="60"/>
      <c r="B34" s="7" t="s">
        <v>203</v>
      </c>
      <c r="C34" s="164">
        <v>0.2</v>
      </c>
      <c r="D34" s="164">
        <v>0.2</v>
      </c>
      <c r="E34" s="164">
        <v>0.2</v>
      </c>
      <c r="F34" s="164">
        <v>0.2</v>
      </c>
      <c r="G34" s="165">
        <v>0.1</v>
      </c>
      <c r="H34" s="165">
        <v>0.1</v>
      </c>
    </row>
    <row r="35" spans="1:8" ht="29" x14ac:dyDescent="0.35">
      <c r="A35" s="60"/>
      <c r="B35" s="7" t="s">
        <v>204</v>
      </c>
      <c r="C35" s="164">
        <v>0.2</v>
      </c>
      <c r="D35" s="164">
        <v>0.2</v>
      </c>
      <c r="E35" s="164">
        <v>0.2</v>
      </c>
      <c r="F35" s="164">
        <v>0.2</v>
      </c>
      <c r="G35" s="165">
        <v>0.1</v>
      </c>
      <c r="H35" s="165">
        <v>0.1</v>
      </c>
    </row>
  </sheetData>
  <autoFilter ref="B6:H35" xr:uid="{66C221DF-841F-469B-86CB-84991900264C}"/>
  <pageMargins left="0.7" right="0.7" top="0.75" bottom="0.75" header="0.3" footer="0.3"/>
  <pageSetup paperSize="9" scale="1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FE84-A845-4D3F-8B68-664F00F98110}">
  <sheetPr>
    <tabColor theme="9" tint="0.39997558519241921"/>
  </sheetPr>
  <dimension ref="A1"/>
  <sheetViews>
    <sheetView showGridLines="0" view="pageBreakPreview" zoomScaleNormal="100" zoomScaleSheetLayoutView="100" workbookViewId="0"/>
  </sheetViews>
  <sheetFormatPr defaultColWidth="8.90625" defaultRowHeight="14.5" x14ac:dyDescent="0.35"/>
  <cols>
    <col min="1" max="16384" width="8.90625" style="1"/>
  </cols>
  <sheetData/>
  <pageMargins left="0.7" right="0.7" top="0.75" bottom="0.75" header="0.3" footer="0.3"/>
  <pageSetup paperSize="9" scale="57"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843D7-CCC6-4440-836D-97CCA06B4AEF}">
  <sheetPr>
    <tabColor theme="9" tint="0.39997558519241921"/>
  </sheetPr>
  <dimension ref="A1:Z53"/>
  <sheetViews>
    <sheetView showGridLines="0" zoomScale="70" zoomScaleNormal="70" workbookViewId="0"/>
  </sheetViews>
  <sheetFormatPr defaultColWidth="8.90625" defaultRowHeight="14.5" x14ac:dyDescent="0.35"/>
  <cols>
    <col min="1" max="1" width="2.6328125" style="1" customWidth="1"/>
    <col min="2" max="2" width="2.90625" style="1" bestFit="1" customWidth="1"/>
    <col min="3" max="4" width="30.6328125" style="1" customWidth="1"/>
    <col min="5" max="6" width="45.6328125" style="1" customWidth="1"/>
    <col min="7" max="7" width="2.6328125" style="1" customWidth="1"/>
    <col min="8" max="9" width="2.6328125" customWidth="1"/>
    <col min="10" max="10" width="30.6328125" style="264" customWidth="1"/>
    <col min="11" max="12" width="30.6328125" customWidth="1"/>
    <col min="13" max="13" width="20.6328125" style="3" customWidth="1"/>
    <col min="14" max="14" width="25.6328125" style="1" customWidth="1"/>
    <col min="15" max="15" width="60.6328125" style="1" customWidth="1"/>
    <col min="16" max="16" width="20.6328125" style="3" customWidth="1"/>
    <col min="17" max="17" width="25.6328125" style="1" customWidth="1"/>
    <col min="18" max="18" width="60.6328125" style="1" customWidth="1"/>
    <col min="19" max="19" width="20.6328125" style="3" customWidth="1"/>
    <col min="20" max="20" width="25.6328125" style="1" customWidth="1"/>
    <col min="21" max="21" width="60.6328125" style="1" customWidth="1"/>
    <col min="22" max="22" width="8.90625" style="1"/>
    <col min="23" max="26" width="20.6328125" style="1" customWidth="1"/>
    <col min="27" max="16384" width="8.90625" style="1"/>
  </cols>
  <sheetData>
    <row r="1" spans="1:26" x14ac:dyDescent="0.35">
      <c r="A1" s="1" t="s">
        <v>1114</v>
      </c>
      <c r="J1" s="281"/>
    </row>
    <row r="2" spans="1:26" x14ac:dyDescent="0.35">
      <c r="C2" s="37" t="s">
        <v>172</v>
      </c>
      <c r="D2" s="36"/>
      <c r="E2" s="36"/>
      <c r="F2" s="35"/>
      <c r="J2" s="37" t="s">
        <v>500</v>
      </c>
      <c r="K2" s="98"/>
      <c r="L2" s="98"/>
      <c r="M2" s="98"/>
      <c r="N2" s="98"/>
      <c r="O2" s="98"/>
      <c r="P2" s="98"/>
      <c r="Q2" s="98"/>
      <c r="R2" s="98"/>
      <c r="S2" s="98"/>
      <c r="T2" s="98"/>
      <c r="U2" s="258"/>
    </row>
    <row r="3" spans="1:26" x14ac:dyDescent="0.35">
      <c r="J3" s="3"/>
      <c r="K3" s="3"/>
      <c r="L3" s="3"/>
      <c r="N3" s="3"/>
      <c r="O3" s="3"/>
      <c r="Q3" s="3"/>
      <c r="R3" s="3"/>
      <c r="T3" s="3"/>
      <c r="U3" s="3"/>
    </row>
    <row r="4" spans="1:26" x14ac:dyDescent="0.35">
      <c r="J4" s="284" t="s">
        <v>766</v>
      </c>
      <c r="K4" s="285" t="s">
        <v>767</v>
      </c>
      <c r="L4" s="285"/>
      <c r="M4" s="285"/>
      <c r="N4" s="282"/>
      <c r="O4" s="282"/>
      <c r="P4" s="283"/>
      <c r="Q4" s="3"/>
      <c r="R4" s="3"/>
      <c r="T4" s="3"/>
      <c r="U4" s="3"/>
    </row>
    <row r="5" spans="1:26" ht="29" x14ac:dyDescent="0.35">
      <c r="J5" s="284" t="s">
        <v>768</v>
      </c>
      <c r="K5" s="286" t="s">
        <v>769</v>
      </c>
      <c r="L5" s="287"/>
      <c r="M5" s="285"/>
      <c r="N5" s="282"/>
      <c r="O5" s="282"/>
      <c r="P5" s="283"/>
      <c r="Q5" s="3"/>
      <c r="R5" s="3"/>
      <c r="T5" s="3"/>
      <c r="U5" s="3"/>
    </row>
    <row r="7" spans="1:26" ht="37" x14ac:dyDescent="0.35">
      <c r="C7" s="40" t="s">
        <v>169</v>
      </c>
      <c r="D7" s="40" t="s">
        <v>159</v>
      </c>
      <c r="E7" s="40" t="s">
        <v>171</v>
      </c>
      <c r="F7" s="40" t="s">
        <v>170</v>
      </c>
      <c r="J7" s="40" t="s">
        <v>498</v>
      </c>
      <c r="K7" s="324" t="s">
        <v>777</v>
      </c>
      <c r="L7" s="324" t="s">
        <v>778</v>
      </c>
      <c r="M7" s="214" t="s">
        <v>507</v>
      </c>
      <c r="N7" s="214" t="s">
        <v>976</v>
      </c>
      <c r="O7" s="214" t="s">
        <v>974</v>
      </c>
      <c r="P7" s="214" t="s">
        <v>508</v>
      </c>
      <c r="Q7" s="214" t="s">
        <v>977</v>
      </c>
      <c r="R7" s="214" t="s">
        <v>975</v>
      </c>
      <c r="S7" s="214" t="s">
        <v>509</v>
      </c>
      <c r="T7" s="214" t="s">
        <v>978</v>
      </c>
      <c r="U7" s="214" t="s">
        <v>979</v>
      </c>
    </row>
    <row r="8" spans="1:26" ht="145" x14ac:dyDescent="0.35">
      <c r="B8" s="52">
        <v>1</v>
      </c>
      <c r="C8" s="15" t="s">
        <v>200</v>
      </c>
      <c r="D8" s="15" t="s">
        <v>54</v>
      </c>
      <c r="E8" s="7" t="s">
        <v>512</v>
      </c>
      <c r="F8" s="7" t="s">
        <v>495</v>
      </c>
      <c r="J8" s="325" t="s">
        <v>688</v>
      </c>
      <c r="K8" s="326" t="s">
        <v>756</v>
      </c>
      <c r="L8" s="326" t="s">
        <v>779</v>
      </c>
      <c r="M8" s="325" t="s">
        <v>419</v>
      </c>
      <c r="N8" s="326" t="s">
        <v>689</v>
      </c>
      <c r="O8" s="326" t="s">
        <v>690</v>
      </c>
      <c r="P8" s="325" t="s">
        <v>691</v>
      </c>
      <c r="Q8" s="326" t="s">
        <v>692</v>
      </c>
      <c r="R8" s="326" t="s">
        <v>695</v>
      </c>
      <c r="S8" s="325" t="s">
        <v>691</v>
      </c>
      <c r="T8" s="326" t="s">
        <v>694</v>
      </c>
      <c r="U8" s="326" t="s">
        <v>696</v>
      </c>
    </row>
    <row r="9" spans="1:26" ht="116" x14ac:dyDescent="0.35">
      <c r="B9" s="52">
        <v>2</v>
      </c>
      <c r="C9" s="15" t="s">
        <v>103</v>
      </c>
      <c r="D9" s="15" t="s">
        <v>69</v>
      </c>
      <c r="E9" s="7" t="s">
        <v>273</v>
      </c>
      <c r="F9" s="7" t="s">
        <v>484</v>
      </c>
      <c r="J9" s="325" t="s">
        <v>698</v>
      </c>
      <c r="K9" s="326" t="s">
        <v>757</v>
      </c>
      <c r="L9" s="326" t="s">
        <v>780</v>
      </c>
      <c r="M9" s="325" t="s">
        <v>419</v>
      </c>
      <c r="N9" s="326" t="s">
        <v>699</v>
      </c>
      <c r="O9" s="326" t="s">
        <v>700</v>
      </c>
      <c r="P9" s="325" t="s">
        <v>774</v>
      </c>
      <c r="Q9" s="326" t="s">
        <v>411</v>
      </c>
      <c r="R9" s="326" t="s">
        <v>412</v>
      </c>
      <c r="S9" s="325" t="s">
        <v>774</v>
      </c>
      <c r="T9" s="326" t="s">
        <v>701</v>
      </c>
      <c r="U9" s="326" t="s">
        <v>702</v>
      </c>
    </row>
    <row r="10" spans="1:26" ht="101.5" x14ac:dyDescent="0.35">
      <c r="B10" s="52">
        <v>3</v>
      </c>
      <c r="C10" s="15" t="s">
        <v>199</v>
      </c>
      <c r="D10" s="15" t="s">
        <v>57</v>
      </c>
      <c r="E10" s="7" t="s">
        <v>496</v>
      </c>
      <c r="F10" s="7" t="s">
        <v>276</v>
      </c>
      <c r="J10" s="325" t="s">
        <v>275</v>
      </c>
      <c r="K10" s="326" t="s">
        <v>599</v>
      </c>
      <c r="L10" s="326" t="s">
        <v>781</v>
      </c>
      <c r="M10" s="325" t="s">
        <v>419</v>
      </c>
      <c r="N10" s="326" t="s">
        <v>890</v>
      </c>
      <c r="O10" s="326" t="s">
        <v>949</v>
      </c>
      <c r="P10" s="325" t="s">
        <v>774</v>
      </c>
      <c r="Q10" s="326" t="s">
        <v>600</v>
      </c>
      <c r="R10" s="326" t="s">
        <v>601</v>
      </c>
      <c r="S10" s="325" t="s">
        <v>841</v>
      </c>
      <c r="T10" s="326" t="s">
        <v>891</v>
      </c>
      <c r="U10" s="326" t="s">
        <v>892</v>
      </c>
    </row>
    <row r="11" spans="1:26" ht="101.5" x14ac:dyDescent="0.35">
      <c r="B11" s="52">
        <v>4</v>
      </c>
      <c r="C11" s="15" t="s">
        <v>140</v>
      </c>
      <c r="D11" s="15" t="s">
        <v>208</v>
      </c>
      <c r="E11" s="7" t="s">
        <v>277</v>
      </c>
      <c r="F11" s="7" t="s">
        <v>278</v>
      </c>
      <c r="J11" s="325" t="s">
        <v>592</v>
      </c>
      <c r="K11" s="326" t="s">
        <v>597</v>
      </c>
      <c r="L11" s="326" t="s">
        <v>782</v>
      </c>
      <c r="M11" s="325" t="s">
        <v>419</v>
      </c>
      <c r="N11" s="326" t="s">
        <v>593</v>
      </c>
      <c r="O11" s="326" t="s">
        <v>594</v>
      </c>
      <c r="P11" s="325" t="s">
        <v>705</v>
      </c>
      <c r="Q11" s="326" t="s">
        <v>595</v>
      </c>
      <c r="R11" s="326" t="s">
        <v>596</v>
      </c>
      <c r="S11" s="325"/>
      <c r="T11" s="326"/>
      <c r="U11" s="326"/>
    </row>
    <row r="12" spans="1:26" ht="101.5" x14ac:dyDescent="0.35">
      <c r="B12" s="52">
        <v>5</v>
      </c>
      <c r="C12" s="15" t="s">
        <v>109</v>
      </c>
      <c r="D12" s="15" t="s">
        <v>60</v>
      </c>
      <c r="E12" s="7" t="s">
        <v>494</v>
      </c>
      <c r="F12" s="7" t="s">
        <v>280</v>
      </c>
      <c r="J12" s="325" t="s">
        <v>587</v>
      </c>
      <c r="K12" s="326" t="s">
        <v>588</v>
      </c>
      <c r="L12" s="326" t="s">
        <v>783</v>
      </c>
      <c r="M12" s="325" t="s">
        <v>419</v>
      </c>
      <c r="N12" s="326" t="s">
        <v>590</v>
      </c>
      <c r="O12" s="326" t="s">
        <v>591</v>
      </c>
      <c r="P12" s="325" t="s">
        <v>774</v>
      </c>
      <c r="Q12" s="326" t="s">
        <v>816</v>
      </c>
      <c r="R12" s="326" t="s">
        <v>817</v>
      </c>
      <c r="S12" s="325" t="s">
        <v>893</v>
      </c>
      <c r="T12" s="326" t="s">
        <v>894</v>
      </c>
      <c r="U12" s="326" t="s">
        <v>895</v>
      </c>
      <c r="W12" s="260"/>
      <c r="Y12" s="8"/>
      <c r="Z12" s="8"/>
    </row>
    <row r="13" spans="1:26" ht="145" x14ac:dyDescent="0.35">
      <c r="B13" s="52">
        <v>6</v>
      </c>
      <c r="C13" s="15" t="s">
        <v>135</v>
      </c>
      <c r="D13" s="15" t="s">
        <v>203</v>
      </c>
      <c r="E13" s="7" t="s">
        <v>281</v>
      </c>
      <c r="F13" s="7" t="s">
        <v>282</v>
      </c>
      <c r="J13" s="325" t="s">
        <v>703</v>
      </c>
      <c r="K13" s="326" t="s">
        <v>758</v>
      </c>
      <c r="L13" s="326" t="s">
        <v>785</v>
      </c>
      <c r="M13" s="325" t="s">
        <v>705</v>
      </c>
      <c r="N13" s="326" t="s">
        <v>704</v>
      </c>
      <c r="O13" s="326" t="s">
        <v>706</v>
      </c>
      <c r="P13" s="325" t="s">
        <v>419</v>
      </c>
      <c r="Q13" s="326" t="s">
        <v>707</v>
      </c>
      <c r="R13" s="326" t="s">
        <v>708</v>
      </c>
      <c r="S13" s="325" t="s">
        <v>419</v>
      </c>
      <c r="T13" s="326" t="s">
        <v>709</v>
      </c>
      <c r="U13" s="326" t="s">
        <v>710</v>
      </c>
    </row>
    <row r="14" spans="1:26" ht="101.5" x14ac:dyDescent="0.35">
      <c r="B14" s="52">
        <v>7</v>
      </c>
      <c r="C14" s="15" t="s">
        <v>143</v>
      </c>
      <c r="D14" s="15" t="s">
        <v>49</v>
      </c>
      <c r="E14" s="7" t="s">
        <v>517</v>
      </c>
      <c r="F14" s="7" t="s">
        <v>283</v>
      </c>
      <c r="J14" s="325" t="s">
        <v>581</v>
      </c>
      <c r="K14" s="326" t="s">
        <v>589</v>
      </c>
      <c r="L14" s="326" t="s">
        <v>784</v>
      </c>
      <c r="M14" s="325" t="s">
        <v>419</v>
      </c>
      <c r="N14" s="326" t="s">
        <v>582</v>
      </c>
      <c r="O14" s="326" t="s">
        <v>584</v>
      </c>
      <c r="P14" s="325" t="s">
        <v>774</v>
      </c>
      <c r="Q14" s="326" t="s">
        <v>583</v>
      </c>
      <c r="R14" s="326" t="s">
        <v>586</v>
      </c>
      <c r="S14" s="325" t="s">
        <v>774</v>
      </c>
      <c r="T14" s="326" t="s">
        <v>896</v>
      </c>
      <c r="U14" s="326" t="s">
        <v>897</v>
      </c>
    </row>
    <row r="15" spans="1:26" ht="145" x14ac:dyDescent="0.35">
      <c r="B15" s="52">
        <v>8</v>
      </c>
      <c r="C15" s="15" t="s">
        <v>136</v>
      </c>
      <c r="D15" s="15" t="s">
        <v>62</v>
      </c>
      <c r="E15" s="7" t="s">
        <v>284</v>
      </c>
      <c r="F15" s="7" t="s">
        <v>285</v>
      </c>
      <c r="J15" s="325" t="s">
        <v>711</v>
      </c>
      <c r="K15" s="326" t="s">
        <v>759</v>
      </c>
      <c r="L15" s="326" t="s">
        <v>857</v>
      </c>
      <c r="M15" s="325" t="s">
        <v>705</v>
      </c>
      <c r="N15" s="326" t="s">
        <v>712</v>
      </c>
      <c r="O15" s="326" t="s">
        <v>713</v>
      </c>
      <c r="P15" s="325" t="s">
        <v>774</v>
      </c>
      <c r="Q15" s="326" t="s">
        <v>714</v>
      </c>
      <c r="R15" s="326" t="s">
        <v>715</v>
      </c>
      <c r="S15" s="325" t="s">
        <v>705</v>
      </c>
      <c r="T15" s="326" t="s">
        <v>716</v>
      </c>
      <c r="U15" s="326" t="s">
        <v>717</v>
      </c>
    </row>
    <row r="16" spans="1:26" ht="188.5" x14ac:dyDescent="0.35">
      <c r="B16" s="52">
        <v>9</v>
      </c>
      <c r="C16" s="15" t="s">
        <v>102</v>
      </c>
      <c r="D16" s="15" t="s">
        <v>204</v>
      </c>
      <c r="E16" s="7" t="s">
        <v>513</v>
      </c>
      <c r="F16" s="7" t="s">
        <v>718</v>
      </c>
      <c r="J16" s="325" t="s">
        <v>719</v>
      </c>
      <c r="K16" s="326" t="s">
        <v>760</v>
      </c>
      <c r="L16" s="326" t="s">
        <v>786</v>
      </c>
      <c r="M16" s="325" t="s">
        <v>774</v>
      </c>
      <c r="N16" s="326" t="s">
        <v>720</v>
      </c>
      <c r="O16" s="326" t="s">
        <v>721</v>
      </c>
      <c r="P16" s="325" t="s">
        <v>705</v>
      </c>
      <c r="Q16" s="326" t="s">
        <v>722</v>
      </c>
      <c r="R16" s="326" t="s">
        <v>717</v>
      </c>
      <c r="S16" s="325" t="s">
        <v>419</v>
      </c>
      <c r="T16" s="326" t="s">
        <v>898</v>
      </c>
      <c r="U16" s="326" t="s">
        <v>899</v>
      </c>
    </row>
    <row r="17" spans="2:21" ht="72.5" x14ac:dyDescent="0.35">
      <c r="B17" s="52">
        <v>10</v>
      </c>
      <c r="C17" s="15" t="s">
        <v>179</v>
      </c>
      <c r="D17" s="15" t="s">
        <v>45</v>
      </c>
      <c r="E17" s="7" t="s">
        <v>518</v>
      </c>
      <c r="F17" s="7" t="s">
        <v>289</v>
      </c>
      <c r="J17" s="325" t="s">
        <v>764</v>
      </c>
      <c r="K17" s="326" t="s">
        <v>765</v>
      </c>
      <c r="L17" s="326" t="s">
        <v>787</v>
      </c>
      <c r="M17" s="325" t="s">
        <v>419</v>
      </c>
      <c r="N17" s="326" t="s">
        <v>770</v>
      </c>
      <c r="O17" s="326" t="s">
        <v>771</v>
      </c>
      <c r="P17" s="325" t="s">
        <v>705</v>
      </c>
      <c r="Q17" s="326" t="s">
        <v>952</v>
      </c>
      <c r="R17" s="326" t="s">
        <v>819</v>
      </c>
      <c r="S17" s="325"/>
      <c r="T17" s="326"/>
      <c r="U17" s="326"/>
    </row>
    <row r="18" spans="2:21" ht="72.5" x14ac:dyDescent="0.35">
      <c r="B18" s="52">
        <v>11</v>
      </c>
      <c r="C18" s="15" t="s">
        <v>178</v>
      </c>
      <c r="D18" s="15" t="s">
        <v>70</v>
      </c>
      <c r="E18" s="7" t="s">
        <v>723</v>
      </c>
      <c r="F18" s="7" t="s">
        <v>291</v>
      </c>
      <c r="J18" s="325" t="s">
        <v>724</v>
      </c>
      <c r="K18" s="326" t="s">
        <v>761</v>
      </c>
      <c r="L18" s="326" t="s">
        <v>788</v>
      </c>
      <c r="M18" s="325" t="s">
        <v>705</v>
      </c>
      <c r="N18" s="326" t="s">
        <v>725</v>
      </c>
      <c r="O18" s="326" t="s">
        <v>726</v>
      </c>
      <c r="P18" s="325" t="s">
        <v>419</v>
      </c>
      <c r="Q18" s="326" t="s">
        <v>727</v>
      </c>
      <c r="R18" s="326" t="s">
        <v>728</v>
      </c>
      <c r="S18" s="325" t="s">
        <v>729</v>
      </c>
      <c r="T18" s="326" t="s">
        <v>730</v>
      </c>
      <c r="U18" s="326" t="s">
        <v>731</v>
      </c>
    </row>
    <row r="19" spans="2:21" ht="87" x14ac:dyDescent="0.35">
      <c r="B19" s="52">
        <v>12</v>
      </c>
      <c r="C19" s="39" t="s">
        <v>177</v>
      </c>
      <c r="D19" s="15" t="s">
        <v>73</v>
      </c>
      <c r="E19" s="7" t="s">
        <v>321</v>
      </c>
      <c r="F19" s="7" t="s">
        <v>322</v>
      </c>
      <c r="J19" s="325" t="s">
        <v>732</v>
      </c>
      <c r="K19" s="326" t="s">
        <v>762</v>
      </c>
      <c r="L19" s="326" t="s">
        <v>789</v>
      </c>
      <c r="M19" s="325" t="s">
        <v>419</v>
      </c>
      <c r="N19" s="326" t="s">
        <v>733</v>
      </c>
      <c r="O19" s="326" t="s">
        <v>734</v>
      </c>
      <c r="P19" s="325" t="s">
        <v>705</v>
      </c>
      <c r="Q19" s="326" t="s">
        <v>735</v>
      </c>
      <c r="R19" s="326" t="s">
        <v>736</v>
      </c>
      <c r="S19" s="325" t="s">
        <v>705</v>
      </c>
      <c r="T19" s="326" t="s">
        <v>737</v>
      </c>
      <c r="U19" s="326" t="s">
        <v>738</v>
      </c>
    </row>
    <row r="20" spans="2:21" ht="58" x14ac:dyDescent="0.35">
      <c r="B20" s="52">
        <v>13</v>
      </c>
      <c r="C20" s="15" t="s">
        <v>209</v>
      </c>
      <c r="D20" s="15" t="s">
        <v>205</v>
      </c>
      <c r="E20" s="7" t="s">
        <v>697</v>
      </c>
      <c r="F20" s="7" t="s">
        <v>324</v>
      </c>
      <c r="J20" s="325" t="s">
        <v>753</v>
      </c>
      <c r="K20" s="326" t="s">
        <v>763</v>
      </c>
      <c r="L20" s="326" t="s">
        <v>790</v>
      </c>
      <c r="M20" s="325" t="s">
        <v>705</v>
      </c>
      <c r="N20" s="326" t="s">
        <v>818</v>
      </c>
      <c r="O20" s="326" t="s">
        <v>819</v>
      </c>
      <c r="P20" s="325" t="s">
        <v>419</v>
      </c>
      <c r="Q20" s="326" t="s">
        <v>754</v>
      </c>
      <c r="R20" s="326" t="s">
        <v>755</v>
      </c>
      <c r="S20" s="325"/>
      <c r="T20" s="326"/>
      <c r="U20" s="326"/>
    </row>
    <row r="21" spans="2:21" ht="101.5" x14ac:dyDescent="0.35">
      <c r="B21" s="52">
        <v>14</v>
      </c>
      <c r="C21" s="15" t="s">
        <v>146</v>
      </c>
      <c r="D21" s="15" t="s">
        <v>50</v>
      </c>
      <c r="E21" s="7" t="s">
        <v>292</v>
      </c>
      <c r="F21" s="7" t="s">
        <v>293</v>
      </c>
      <c r="J21" s="325" t="s">
        <v>772</v>
      </c>
      <c r="K21" s="326" t="s">
        <v>773</v>
      </c>
      <c r="L21" s="326" t="s">
        <v>791</v>
      </c>
      <c r="M21" s="325" t="s">
        <v>774</v>
      </c>
      <c r="N21" s="326" t="s">
        <v>775</v>
      </c>
      <c r="O21" s="326" t="s">
        <v>776</v>
      </c>
      <c r="P21" s="325" t="s">
        <v>705</v>
      </c>
      <c r="Q21" s="326" t="s">
        <v>722</v>
      </c>
      <c r="R21" s="326" t="s">
        <v>827</v>
      </c>
      <c r="S21" s="325"/>
      <c r="T21" s="326"/>
      <c r="U21" s="326"/>
    </row>
    <row r="22" spans="2:21" ht="87" x14ac:dyDescent="0.35">
      <c r="B22" s="52">
        <v>15</v>
      </c>
      <c r="C22" s="15" t="s">
        <v>149</v>
      </c>
      <c r="D22" s="15" t="s">
        <v>56</v>
      </c>
      <c r="E22" s="7" t="s">
        <v>294</v>
      </c>
      <c r="F22" s="7" t="s">
        <v>296</v>
      </c>
      <c r="J22" s="325" t="s">
        <v>820</v>
      </c>
      <c r="K22" s="326" t="s">
        <v>822</v>
      </c>
      <c r="L22" s="326" t="s">
        <v>821</v>
      </c>
      <c r="M22" s="325" t="s">
        <v>774</v>
      </c>
      <c r="N22" s="326" t="s">
        <v>823</v>
      </c>
      <c r="O22" s="326" t="s">
        <v>824</v>
      </c>
      <c r="P22" s="325" t="s">
        <v>419</v>
      </c>
      <c r="Q22" s="326" t="s">
        <v>825</v>
      </c>
      <c r="R22" s="326" t="s">
        <v>826</v>
      </c>
      <c r="S22" s="325"/>
      <c r="T22" s="326"/>
      <c r="U22" s="326"/>
    </row>
    <row r="23" spans="2:21" ht="101.5" x14ac:dyDescent="0.35">
      <c r="B23" s="52">
        <v>16</v>
      </c>
      <c r="C23" s="39" t="s">
        <v>186</v>
      </c>
      <c r="D23" s="15" t="s">
        <v>44</v>
      </c>
      <c r="E23" s="7" t="s">
        <v>295</v>
      </c>
      <c r="F23" s="7" t="s">
        <v>297</v>
      </c>
      <c r="J23" s="325" t="s">
        <v>858</v>
      </c>
      <c r="K23" s="326" t="s">
        <v>829</v>
      </c>
      <c r="L23" s="326" t="s">
        <v>830</v>
      </c>
      <c r="M23" s="325" t="s">
        <v>419</v>
      </c>
      <c r="N23" s="326" t="s">
        <v>831</v>
      </c>
      <c r="O23" s="326" t="s">
        <v>832</v>
      </c>
      <c r="P23" s="325" t="s">
        <v>705</v>
      </c>
      <c r="Q23" s="326" t="s">
        <v>828</v>
      </c>
      <c r="R23" s="326" t="s">
        <v>839</v>
      </c>
      <c r="S23" s="325"/>
      <c r="T23" s="326"/>
      <c r="U23" s="326"/>
    </row>
    <row r="24" spans="2:21" ht="130.5" x14ac:dyDescent="0.35">
      <c r="B24" s="52">
        <v>17</v>
      </c>
      <c r="C24" s="39" t="s">
        <v>182</v>
      </c>
      <c r="D24" s="15" t="s">
        <v>79</v>
      </c>
      <c r="E24" s="7" t="s">
        <v>514</v>
      </c>
      <c r="F24" s="7" t="s">
        <v>298</v>
      </c>
      <c r="J24" s="325" t="s">
        <v>833</v>
      </c>
      <c r="K24" s="326" t="s">
        <v>834</v>
      </c>
      <c r="L24" s="326" t="s">
        <v>835</v>
      </c>
      <c r="M24" s="325" t="s">
        <v>691</v>
      </c>
      <c r="N24" s="326" t="s">
        <v>836</v>
      </c>
      <c r="O24" s="326" t="s">
        <v>837</v>
      </c>
      <c r="P24" s="325" t="s">
        <v>419</v>
      </c>
      <c r="Q24" s="326" t="s">
        <v>838</v>
      </c>
      <c r="R24" s="326" t="s">
        <v>690</v>
      </c>
      <c r="S24" s="325"/>
      <c r="T24" s="326"/>
      <c r="U24" s="326"/>
    </row>
    <row r="25" spans="2:21" ht="72.5" x14ac:dyDescent="0.35">
      <c r="B25" s="52">
        <v>18</v>
      </c>
      <c r="C25" s="39" t="s">
        <v>173</v>
      </c>
      <c r="D25" s="15" t="s">
        <v>85</v>
      </c>
      <c r="E25" s="7" t="s">
        <v>299</v>
      </c>
      <c r="F25" s="7" t="s">
        <v>300</v>
      </c>
      <c r="J25" s="325" t="s">
        <v>840</v>
      </c>
      <c r="K25" s="326" t="s">
        <v>846</v>
      </c>
      <c r="L25" s="326" t="s">
        <v>845</v>
      </c>
      <c r="M25" s="325" t="s">
        <v>841</v>
      </c>
      <c r="N25" s="326" t="s">
        <v>842</v>
      </c>
      <c r="O25" s="326" t="s">
        <v>843</v>
      </c>
      <c r="P25" s="325" t="s">
        <v>774</v>
      </c>
      <c r="Q25" s="326" t="s">
        <v>900</v>
      </c>
      <c r="R25" s="326" t="s">
        <v>901</v>
      </c>
      <c r="S25" s="325"/>
      <c r="T25" s="326"/>
      <c r="U25" s="326"/>
    </row>
    <row r="26" spans="2:21" ht="72.5" x14ac:dyDescent="0.35">
      <c r="B26" s="52">
        <v>19</v>
      </c>
      <c r="C26" s="39" t="s">
        <v>174</v>
      </c>
      <c r="D26" s="15" t="s">
        <v>74</v>
      </c>
      <c r="E26" s="7" t="s">
        <v>301</v>
      </c>
      <c r="F26" s="7" t="s">
        <v>302</v>
      </c>
      <c r="J26" s="325" t="s">
        <v>301</v>
      </c>
      <c r="K26" s="326" t="s">
        <v>847</v>
      </c>
      <c r="L26" s="326" t="s">
        <v>848</v>
      </c>
      <c r="M26" s="325" t="s">
        <v>774</v>
      </c>
      <c r="N26" s="326" t="s">
        <v>844</v>
      </c>
      <c r="O26" s="326" t="s">
        <v>953</v>
      </c>
      <c r="P26" s="325" t="s">
        <v>774</v>
      </c>
      <c r="Q26" s="326" t="s">
        <v>900</v>
      </c>
      <c r="R26" s="326" t="s">
        <v>901</v>
      </c>
      <c r="S26" s="325"/>
      <c r="T26" s="326"/>
      <c r="U26" s="326"/>
    </row>
    <row r="27" spans="2:21" ht="72.5" x14ac:dyDescent="0.35">
      <c r="B27" s="52">
        <v>20</v>
      </c>
      <c r="C27" s="39" t="s">
        <v>175</v>
      </c>
      <c r="D27" s="15" t="s">
        <v>48</v>
      </c>
      <c r="E27" s="7" t="s">
        <v>515</v>
      </c>
      <c r="F27" s="7" t="s">
        <v>303</v>
      </c>
      <c r="J27" s="325" t="s">
        <v>515</v>
      </c>
      <c r="K27" s="326" t="s">
        <v>849</v>
      </c>
      <c r="L27" s="326" t="s">
        <v>859</v>
      </c>
      <c r="M27" s="325" t="s">
        <v>705</v>
      </c>
      <c r="N27" s="326" t="s">
        <v>850</v>
      </c>
      <c r="O27" s="326" t="s">
        <v>950</v>
      </c>
      <c r="P27" s="325" t="s">
        <v>902</v>
      </c>
      <c r="Q27" s="326" t="s">
        <v>903</v>
      </c>
      <c r="R27" s="326" t="s">
        <v>904</v>
      </c>
      <c r="S27" s="325"/>
      <c r="T27" s="326"/>
      <c r="U27" s="326"/>
    </row>
    <row r="28" spans="2:21" ht="116" x14ac:dyDescent="0.35">
      <c r="B28" s="52">
        <v>21</v>
      </c>
      <c r="C28" s="39" t="s">
        <v>176</v>
      </c>
      <c r="D28" s="15" t="s">
        <v>47</v>
      </c>
      <c r="E28" s="7" t="s">
        <v>516</v>
      </c>
      <c r="F28" s="7" t="s">
        <v>305</v>
      </c>
      <c r="J28" s="325" t="s">
        <v>851</v>
      </c>
      <c r="K28" s="326" t="s">
        <v>855</v>
      </c>
      <c r="L28" s="326" t="s">
        <v>856</v>
      </c>
      <c r="M28" s="325" t="s">
        <v>419</v>
      </c>
      <c r="N28" s="326" t="s">
        <v>905</v>
      </c>
      <c r="O28" s="326" t="s">
        <v>906</v>
      </c>
      <c r="P28" s="326" t="s">
        <v>419</v>
      </c>
      <c r="Q28" s="326" t="s">
        <v>907</v>
      </c>
      <c r="R28" s="326" t="s">
        <v>908</v>
      </c>
      <c r="S28" s="325"/>
      <c r="T28" s="326"/>
      <c r="U28" s="326"/>
    </row>
    <row r="29" spans="2:21" ht="101.5" x14ac:dyDescent="0.35">
      <c r="B29" s="52">
        <v>22</v>
      </c>
      <c r="C29" s="39" t="s">
        <v>183</v>
      </c>
      <c r="D29" s="15" t="s">
        <v>53</v>
      </c>
      <c r="E29" s="7" t="s">
        <v>306</v>
      </c>
      <c r="F29" s="7" t="s">
        <v>307</v>
      </c>
      <c r="J29" s="325" t="s">
        <v>854</v>
      </c>
      <c r="K29" s="326" t="s">
        <v>852</v>
      </c>
      <c r="L29" s="326" t="s">
        <v>853</v>
      </c>
      <c r="M29" s="325" t="s">
        <v>774</v>
      </c>
      <c r="N29" s="326" t="s">
        <v>909</v>
      </c>
      <c r="O29" s="326" t="s">
        <v>910</v>
      </c>
      <c r="P29" s="326" t="s">
        <v>691</v>
      </c>
      <c r="Q29" s="326" t="s">
        <v>689</v>
      </c>
      <c r="R29" s="326" t="s">
        <v>690</v>
      </c>
      <c r="S29" s="325"/>
      <c r="T29" s="326"/>
      <c r="U29" s="326"/>
    </row>
    <row r="30" spans="2:21" ht="145" x14ac:dyDescent="0.35">
      <c r="B30" s="52">
        <v>23</v>
      </c>
      <c r="C30" s="39" t="s">
        <v>184</v>
      </c>
      <c r="D30" s="15" t="s">
        <v>76</v>
      </c>
      <c r="E30" s="7" t="s">
        <v>308</v>
      </c>
      <c r="F30" s="7" t="s">
        <v>309</v>
      </c>
      <c r="J30" s="325" t="s">
        <v>954</v>
      </c>
      <c r="K30" s="326" t="s">
        <v>911</v>
      </c>
      <c r="L30" s="326" t="s">
        <v>912</v>
      </c>
      <c r="M30" s="325" t="s">
        <v>691</v>
      </c>
      <c r="N30" s="326" t="s">
        <v>694</v>
      </c>
      <c r="O30" s="326" t="s">
        <v>696</v>
      </c>
      <c r="P30" s="325" t="s">
        <v>913</v>
      </c>
      <c r="Q30" s="326" t="s">
        <v>914</v>
      </c>
      <c r="R30" s="326" t="s">
        <v>915</v>
      </c>
      <c r="S30" s="325"/>
      <c r="T30" s="326"/>
      <c r="U30" s="326"/>
    </row>
    <row r="31" spans="2:21" ht="116" x14ac:dyDescent="0.35">
      <c r="B31" s="52">
        <v>24</v>
      </c>
      <c r="C31" s="39" t="s">
        <v>180</v>
      </c>
      <c r="D31" s="15" t="s">
        <v>46</v>
      </c>
      <c r="E31" s="7" t="s">
        <v>310</v>
      </c>
      <c r="F31" s="7" t="s">
        <v>311</v>
      </c>
      <c r="J31" s="325" t="s">
        <v>955</v>
      </c>
      <c r="K31" s="326" t="s">
        <v>916</v>
      </c>
      <c r="L31" s="326" t="s">
        <v>917</v>
      </c>
      <c r="M31" s="325" t="s">
        <v>918</v>
      </c>
      <c r="N31" s="326" t="s">
        <v>919</v>
      </c>
      <c r="O31" s="326" t="s">
        <v>920</v>
      </c>
      <c r="P31" s="325" t="s">
        <v>774</v>
      </c>
      <c r="Q31" s="326" t="s">
        <v>921</v>
      </c>
      <c r="R31" s="326" t="s">
        <v>922</v>
      </c>
      <c r="S31" s="325"/>
      <c r="T31" s="326"/>
      <c r="U31" s="326"/>
    </row>
    <row r="32" spans="2:21" ht="130.5" x14ac:dyDescent="0.35">
      <c r="B32" s="52">
        <v>25</v>
      </c>
      <c r="C32" s="39" t="s">
        <v>181</v>
      </c>
      <c r="D32" s="15" t="s">
        <v>59</v>
      </c>
      <c r="E32" s="7" t="s">
        <v>312</v>
      </c>
      <c r="F32" s="7" t="s">
        <v>313</v>
      </c>
      <c r="J32" s="325" t="s">
        <v>956</v>
      </c>
      <c r="K32" s="326" t="s">
        <v>923</v>
      </c>
      <c r="L32" s="326" t="s">
        <v>924</v>
      </c>
      <c r="M32" s="325" t="s">
        <v>691</v>
      </c>
      <c r="N32" s="326" t="s">
        <v>925</v>
      </c>
      <c r="O32" s="326" t="s">
        <v>837</v>
      </c>
      <c r="P32" s="325" t="s">
        <v>926</v>
      </c>
      <c r="Q32" s="326" t="s">
        <v>927</v>
      </c>
      <c r="R32" s="326" t="s">
        <v>928</v>
      </c>
      <c r="S32" s="325"/>
      <c r="T32" s="326"/>
      <c r="U32" s="326"/>
    </row>
    <row r="33" spans="2:21" ht="87" x14ac:dyDescent="0.35">
      <c r="B33" s="52">
        <v>26</v>
      </c>
      <c r="C33" s="39" t="s">
        <v>189</v>
      </c>
      <c r="D33" s="15" t="s">
        <v>95</v>
      </c>
      <c r="E33" s="7" t="s">
        <v>314</v>
      </c>
      <c r="F33" s="7" t="s">
        <v>315</v>
      </c>
      <c r="J33" s="325" t="s">
        <v>957</v>
      </c>
      <c r="K33" s="326" t="s">
        <v>929</v>
      </c>
      <c r="L33" s="326" t="s">
        <v>930</v>
      </c>
      <c r="M33" s="325" t="s">
        <v>774</v>
      </c>
      <c r="N33" s="326" t="s">
        <v>931</v>
      </c>
      <c r="O33" s="326" t="s">
        <v>932</v>
      </c>
      <c r="P33" s="325" t="s">
        <v>926</v>
      </c>
      <c r="Q33" s="326" t="s">
        <v>933</v>
      </c>
      <c r="R33" s="326" t="s">
        <v>934</v>
      </c>
      <c r="S33" s="325"/>
      <c r="T33" s="326"/>
      <c r="U33" s="326"/>
    </row>
    <row r="34" spans="2:21" ht="72.5" x14ac:dyDescent="0.35">
      <c r="B34" s="52">
        <v>27</v>
      </c>
      <c r="C34" s="39" t="s">
        <v>187</v>
      </c>
      <c r="D34" s="15" t="s">
        <v>92</v>
      </c>
      <c r="E34" s="7" t="s">
        <v>316</v>
      </c>
      <c r="F34" s="7" t="s">
        <v>317</v>
      </c>
      <c r="J34" s="325" t="s">
        <v>958</v>
      </c>
      <c r="K34" s="326" t="s">
        <v>935</v>
      </c>
      <c r="L34" s="326" t="s">
        <v>936</v>
      </c>
      <c r="M34" s="325" t="s">
        <v>774</v>
      </c>
      <c r="N34" s="326" t="s">
        <v>937</v>
      </c>
      <c r="O34" s="326" t="s">
        <v>951</v>
      </c>
      <c r="P34" s="325" t="s">
        <v>926</v>
      </c>
      <c r="Q34" s="326" t="s">
        <v>933</v>
      </c>
      <c r="R34" s="326" t="s">
        <v>934</v>
      </c>
      <c r="S34" s="325"/>
      <c r="T34" s="326"/>
      <c r="U34" s="326"/>
    </row>
    <row r="35" spans="2:21" ht="101.5" x14ac:dyDescent="0.35">
      <c r="B35" s="52">
        <v>28</v>
      </c>
      <c r="C35" s="39" t="s">
        <v>188</v>
      </c>
      <c r="D35" s="15" t="s">
        <v>64</v>
      </c>
      <c r="E35" s="7" t="s">
        <v>304</v>
      </c>
      <c r="F35" s="7" t="s">
        <v>318</v>
      </c>
      <c r="J35" s="325" t="s">
        <v>959</v>
      </c>
      <c r="K35" s="326" t="s">
        <v>938</v>
      </c>
      <c r="L35" s="326" t="s">
        <v>939</v>
      </c>
      <c r="M35" s="325" t="s">
        <v>691</v>
      </c>
      <c r="N35" s="326" t="s">
        <v>940</v>
      </c>
      <c r="O35" s="326" t="s">
        <v>941</v>
      </c>
      <c r="P35" s="325" t="s">
        <v>774</v>
      </c>
      <c r="Q35" s="326" t="s">
        <v>942</v>
      </c>
      <c r="R35" s="326" t="s">
        <v>596</v>
      </c>
      <c r="S35" s="325"/>
      <c r="T35" s="326"/>
      <c r="U35" s="326"/>
    </row>
    <row r="36" spans="2:21" ht="101.5" x14ac:dyDescent="0.35">
      <c r="B36" s="52">
        <v>29</v>
      </c>
      <c r="C36" s="39" t="s">
        <v>185</v>
      </c>
      <c r="D36" s="15" t="s">
        <v>67</v>
      </c>
      <c r="E36" s="7" t="s">
        <v>319</v>
      </c>
      <c r="F36" s="7" t="s">
        <v>320</v>
      </c>
      <c r="J36" s="325" t="s">
        <v>960</v>
      </c>
      <c r="K36" s="327" t="s">
        <v>943</v>
      </c>
      <c r="L36" s="327" t="s">
        <v>944</v>
      </c>
      <c r="M36" s="325" t="s">
        <v>194</v>
      </c>
      <c r="N36" s="326" t="s">
        <v>945</v>
      </c>
      <c r="O36" s="326" t="s">
        <v>946</v>
      </c>
      <c r="P36" s="325" t="s">
        <v>918</v>
      </c>
      <c r="Q36" s="326" t="s">
        <v>947</v>
      </c>
      <c r="R36" s="326" t="s">
        <v>948</v>
      </c>
      <c r="S36" s="325"/>
      <c r="T36" s="5"/>
      <c r="U36" s="5"/>
    </row>
    <row r="37" spans="2:21" x14ac:dyDescent="0.35">
      <c r="C37" s="7"/>
      <c r="D37" s="7"/>
      <c r="E37" s="7"/>
      <c r="F37" s="7"/>
      <c r="J37" s="263"/>
      <c r="K37" s="12"/>
      <c r="L37" s="12"/>
      <c r="M37" s="4"/>
      <c r="N37" s="2"/>
      <c r="O37" s="2"/>
      <c r="P37" s="4"/>
      <c r="Q37" s="2"/>
      <c r="R37" s="2"/>
      <c r="S37" s="4"/>
      <c r="T37" s="2"/>
      <c r="U37" s="2"/>
    </row>
    <row r="38" spans="2:21" x14ac:dyDescent="0.35">
      <c r="C38" s="39"/>
      <c r="D38" s="39"/>
      <c r="E38" s="7"/>
      <c r="F38" s="7"/>
      <c r="J38" s="263"/>
      <c r="K38" s="12"/>
      <c r="L38" s="12"/>
      <c r="M38" s="4"/>
      <c r="N38" s="2"/>
      <c r="O38" s="2"/>
      <c r="P38" s="4"/>
      <c r="Q38" s="2"/>
      <c r="R38" s="2"/>
      <c r="S38" s="4"/>
      <c r="T38" s="2"/>
      <c r="U38" s="2"/>
    </row>
    <row r="39" spans="2:21" x14ac:dyDescent="0.35">
      <c r="C39" s="39"/>
      <c r="D39" s="39"/>
      <c r="E39" s="7"/>
      <c r="F39" s="7"/>
      <c r="J39" s="263"/>
      <c r="K39" s="199"/>
      <c r="L39" s="199"/>
      <c r="M39" s="4"/>
      <c r="N39" s="2"/>
      <c r="O39" s="2"/>
      <c r="P39" s="4"/>
      <c r="Q39" s="2"/>
      <c r="R39" s="2"/>
      <c r="S39" s="4"/>
      <c r="T39" s="2"/>
      <c r="U39" s="2"/>
    </row>
    <row r="40" spans="2:21" x14ac:dyDescent="0.35">
      <c r="C40" s="39"/>
      <c r="D40" s="39"/>
      <c r="E40" s="7"/>
      <c r="F40" s="7"/>
      <c r="J40" s="263"/>
      <c r="K40" s="12"/>
      <c r="L40" s="12"/>
      <c r="M40" s="4"/>
      <c r="N40" s="2"/>
      <c r="O40" s="2"/>
      <c r="P40" s="4"/>
      <c r="Q40" s="2"/>
      <c r="R40" s="2"/>
      <c r="S40" s="4"/>
      <c r="T40" s="2"/>
      <c r="U40" s="2"/>
    </row>
    <row r="41" spans="2:21" x14ac:dyDescent="0.35">
      <c r="C41" s="39"/>
      <c r="D41" s="39"/>
      <c r="E41" s="7"/>
      <c r="F41" s="7"/>
      <c r="J41" s="263"/>
      <c r="K41" s="12"/>
      <c r="L41" s="12"/>
      <c r="M41" s="4"/>
      <c r="N41" s="2"/>
      <c r="O41" s="2"/>
      <c r="P41" s="4"/>
      <c r="Q41" s="2"/>
      <c r="R41" s="2"/>
      <c r="S41" s="4"/>
      <c r="T41" s="2"/>
      <c r="U41" s="2"/>
    </row>
    <row r="42" spans="2:21" x14ac:dyDescent="0.35">
      <c r="C42" s="39"/>
      <c r="D42" s="39"/>
      <c r="E42" s="7"/>
      <c r="F42" s="7"/>
      <c r="J42" s="263"/>
      <c r="K42" s="12"/>
      <c r="L42" s="12"/>
      <c r="M42" s="4"/>
      <c r="N42" s="2"/>
      <c r="O42" s="2"/>
      <c r="P42" s="4"/>
      <c r="Q42" s="2"/>
      <c r="R42" s="2"/>
      <c r="S42" s="4"/>
      <c r="T42" s="2"/>
      <c r="U42" s="2"/>
    </row>
    <row r="43" spans="2:21" x14ac:dyDescent="0.35">
      <c r="C43" s="39"/>
      <c r="D43" s="39"/>
      <c r="E43" s="7"/>
      <c r="F43" s="7"/>
      <c r="J43" s="263"/>
      <c r="K43" s="12"/>
      <c r="L43" s="12"/>
      <c r="M43" s="4"/>
      <c r="N43" s="2"/>
      <c r="O43" s="2"/>
      <c r="P43" s="4"/>
      <c r="Q43" s="2"/>
      <c r="R43" s="2"/>
      <c r="S43" s="4"/>
      <c r="T43" s="2"/>
      <c r="U43" s="2"/>
    </row>
    <row r="44" spans="2:21" x14ac:dyDescent="0.35">
      <c r="C44" s="39"/>
      <c r="D44" s="39"/>
      <c r="E44" s="7"/>
      <c r="F44" s="7"/>
      <c r="J44" s="263"/>
      <c r="K44" s="12"/>
      <c r="L44" s="12"/>
      <c r="M44" s="4"/>
      <c r="N44" s="2"/>
      <c r="O44" s="2"/>
      <c r="P44" s="4"/>
      <c r="Q44" s="2"/>
      <c r="R44" s="2"/>
      <c r="S44" s="4"/>
      <c r="T44" s="2"/>
      <c r="U44" s="2"/>
    </row>
    <row r="45" spans="2:21" x14ac:dyDescent="0.35">
      <c r="C45" s="39"/>
      <c r="D45" s="39"/>
      <c r="E45" s="7"/>
      <c r="F45" s="7"/>
      <c r="J45" s="263"/>
      <c r="K45" s="12"/>
      <c r="L45" s="12"/>
      <c r="M45" s="4"/>
      <c r="N45" s="2"/>
      <c r="O45" s="2"/>
      <c r="P45" s="4"/>
      <c r="Q45" s="2"/>
      <c r="R45" s="2"/>
      <c r="S45" s="4"/>
      <c r="T45" s="2"/>
      <c r="U45" s="2"/>
    </row>
    <row r="46" spans="2:21" x14ac:dyDescent="0.35">
      <c r="C46" s="39"/>
      <c r="D46" s="39"/>
      <c r="E46" s="7"/>
      <c r="F46" s="7"/>
      <c r="J46" s="263"/>
      <c r="K46" s="12"/>
      <c r="L46" s="12"/>
      <c r="M46" s="4"/>
      <c r="N46" s="2"/>
      <c r="O46" s="2"/>
      <c r="P46" s="4"/>
      <c r="Q46" s="2"/>
      <c r="R46" s="2"/>
      <c r="S46" s="4"/>
      <c r="T46" s="2"/>
      <c r="U46" s="2"/>
    </row>
    <row r="47" spans="2:21" x14ac:dyDescent="0.35">
      <c r="C47" s="39"/>
      <c r="D47" s="39"/>
      <c r="E47" s="7"/>
      <c r="F47" s="7"/>
      <c r="J47" s="263"/>
      <c r="K47" s="12"/>
      <c r="L47" s="12"/>
      <c r="M47" s="4"/>
      <c r="N47" s="2"/>
      <c r="O47" s="2"/>
      <c r="P47" s="4"/>
      <c r="Q47" s="2"/>
      <c r="R47" s="2"/>
      <c r="S47" s="4"/>
      <c r="T47" s="2"/>
      <c r="U47" s="2"/>
    </row>
    <row r="48" spans="2:21" x14ac:dyDescent="0.35">
      <c r="C48" s="39"/>
      <c r="D48" s="39"/>
      <c r="E48" s="7"/>
      <c r="F48" s="7"/>
      <c r="J48" s="263"/>
      <c r="K48" s="12"/>
      <c r="L48" s="12"/>
      <c r="M48" s="4"/>
      <c r="N48" s="2"/>
      <c r="O48" s="2"/>
      <c r="P48" s="4"/>
      <c r="Q48" s="2"/>
      <c r="R48" s="2"/>
      <c r="S48" s="4"/>
      <c r="T48" s="2"/>
      <c r="U48" s="2"/>
    </row>
    <row r="49" spans="3:21" x14ac:dyDescent="0.35">
      <c r="C49" s="39"/>
      <c r="D49" s="39"/>
      <c r="E49" s="7"/>
      <c r="F49" s="7"/>
      <c r="J49" s="263"/>
      <c r="K49" s="12"/>
      <c r="L49" s="12"/>
      <c r="M49" s="4"/>
      <c r="N49" s="2"/>
      <c r="O49" s="2"/>
      <c r="P49" s="4"/>
      <c r="Q49" s="2"/>
      <c r="R49" s="2"/>
      <c r="S49" s="4"/>
      <c r="T49" s="2"/>
      <c r="U49" s="2"/>
    </row>
    <row r="50" spans="3:21" x14ac:dyDescent="0.35">
      <c r="C50" s="39"/>
      <c r="D50" s="39"/>
      <c r="E50" s="7"/>
      <c r="F50" s="7"/>
      <c r="J50" s="263"/>
      <c r="K50" s="12"/>
      <c r="L50" s="12"/>
      <c r="M50" s="4"/>
      <c r="N50" s="2"/>
      <c r="O50" s="2"/>
      <c r="P50" s="4"/>
      <c r="Q50" s="2"/>
      <c r="R50" s="2"/>
      <c r="S50" s="4"/>
      <c r="T50" s="2"/>
      <c r="U50" s="2"/>
    </row>
    <row r="51" spans="3:21" x14ac:dyDescent="0.35">
      <c r="C51" s="39"/>
      <c r="D51" s="39"/>
      <c r="E51" s="7"/>
      <c r="F51" s="7"/>
      <c r="J51" s="263"/>
      <c r="K51" s="12"/>
      <c r="L51" s="12"/>
      <c r="M51" s="4"/>
      <c r="N51" s="2"/>
      <c r="O51" s="2"/>
      <c r="P51" s="4"/>
      <c r="Q51" s="2"/>
      <c r="R51" s="2"/>
      <c r="S51" s="4"/>
      <c r="T51" s="2"/>
      <c r="U51" s="2"/>
    </row>
    <row r="52" spans="3:21" x14ac:dyDescent="0.35">
      <c r="C52" s="39"/>
      <c r="D52" s="39"/>
      <c r="E52" s="7"/>
      <c r="F52" s="7"/>
      <c r="J52" s="263"/>
      <c r="K52" s="12"/>
      <c r="L52" s="12"/>
      <c r="M52" s="4"/>
      <c r="N52" s="2"/>
      <c r="O52" s="2"/>
      <c r="P52" s="4"/>
      <c r="Q52" s="2"/>
      <c r="R52" s="2"/>
      <c r="S52" s="4"/>
      <c r="T52" s="2"/>
      <c r="U52" s="2"/>
    </row>
    <row r="53" spans="3:21" x14ac:dyDescent="0.35">
      <c r="C53" s="39"/>
      <c r="D53" s="39"/>
      <c r="E53" s="7"/>
      <c r="F53" s="7"/>
      <c r="J53" s="263"/>
      <c r="K53" s="12"/>
      <c r="L53" s="12"/>
      <c r="M53" s="4"/>
      <c r="N53" s="2"/>
      <c r="O53" s="2"/>
      <c r="P53" s="4"/>
      <c r="Q53" s="2"/>
      <c r="R53" s="2"/>
      <c r="S53" s="4"/>
      <c r="T53" s="2"/>
      <c r="U53" s="2"/>
    </row>
  </sheetData>
  <pageMargins left="0.7" right="0.7" top="0.75" bottom="0.75" header="0.3" footer="0.3"/>
  <pageSetup paperSize="9" scale="14"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369FA-5D94-4C04-A713-12CA2E8E696D}">
  <sheetPr>
    <tabColor theme="9" tint="0.39997558519241921"/>
  </sheetPr>
  <dimension ref="A1:EM93"/>
  <sheetViews>
    <sheetView showGridLines="0" zoomScale="55" zoomScaleNormal="55" workbookViewId="0">
      <pane ySplit="7" topLeftCell="A8" activePane="bottomLeft" state="frozen"/>
      <selection pane="bottomLeft"/>
    </sheetView>
  </sheetViews>
  <sheetFormatPr defaultColWidth="8.90625" defaultRowHeight="14.5" outlineLevelCol="1" x14ac:dyDescent="0.35"/>
  <cols>
    <col min="1" max="1" width="2.6328125" style="1" customWidth="1"/>
    <col min="2" max="2" width="30.6328125" style="1" customWidth="1"/>
    <col min="3" max="3" width="34.6328125" style="1" customWidth="1"/>
    <col min="4" max="4" width="66.1796875" style="1" customWidth="1"/>
    <col min="5" max="5" width="2.6328125" style="1" customWidth="1"/>
    <col min="6" max="7" width="20.6328125" style="1" customWidth="1" outlineLevel="1"/>
    <col min="8" max="8" width="18" style="1" customWidth="1" outlineLevel="1"/>
    <col min="9" max="18" width="18" style="1" hidden="1" customWidth="1" outlineLevel="1"/>
    <col min="19" max="19" width="2.6328125" style="1" customWidth="1"/>
    <col min="20" max="20" width="37.81640625" style="1" customWidth="1"/>
    <col min="21" max="21" width="2.6328125" style="1" customWidth="1"/>
    <col min="22" max="22" width="37.81640625" style="1" customWidth="1"/>
    <col min="23" max="23" width="2.6328125" style="1" customWidth="1"/>
    <col min="24" max="25" width="37.81640625" style="1" customWidth="1"/>
    <col min="26" max="26" width="2.6328125" style="1" customWidth="1"/>
    <col min="27" max="38" width="20.6328125" style="1" customWidth="1"/>
    <col min="39" max="39" width="8.90625" style="1"/>
    <col min="40" max="40" width="19" style="1" bestFit="1" customWidth="1"/>
    <col min="41" max="52" width="25.6328125" style="1" customWidth="1"/>
    <col min="53" max="53" width="8.90625" style="1"/>
    <col min="54" max="54" width="20.6328125" style="1" customWidth="1"/>
    <col min="55" max="142" width="25.6328125" style="1" customWidth="1"/>
    <col min="143" max="16384" width="8.90625" style="1"/>
  </cols>
  <sheetData>
    <row r="1" spans="1:143" ht="18.5" x14ac:dyDescent="0.45">
      <c r="A1" s="1" t="s">
        <v>1138</v>
      </c>
      <c r="E1" s="41"/>
      <c r="F1" s="42"/>
      <c r="AD1" s="38"/>
      <c r="AP1" s="53"/>
      <c r="BB1" s="1" t="s">
        <v>161</v>
      </c>
      <c r="BC1" s="1">
        <f t="shared" ref="BC1:BN1" si="0">+COUNTA(BC8:BC50)</f>
        <v>6</v>
      </c>
      <c r="BD1" s="1">
        <f t="shared" si="0"/>
        <v>6</v>
      </c>
      <c r="BE1" s="1">
        <f t="shared" si="0"/>
        <v>8</v>
      </c>
      <c r="BF1" s="1">
        <f t="shared" si="0"/>
        <v>9</v>
      </c>
      <c r="BG1" s="1">
        <f t="shared" si="0"/>
        <v>8</v>
      </c>
      <c r="BH1" s="1">
        <f t="shared" si="0"/>
        <v>9</v>
      </c>
      <c r="BI1" s="1">
        <f t="shared" si="0"/>
        <v>6</v>
      </c>
      <c r="BJ1" s="1">
        <f t="shared" si="0"/>
        <v>13</v>
      </c>
      <c r="BK1" s="1">
        <f t="shared" si="0"/>
        <v>13</v>
      </c>
      <c r="BL1" s="1">
        <f t="shared" si="0"/>
        <v>11</v>
      </c>
      <c r="BM1" s="1">
        <f t="shared" si="0"/>
        <v>14</v>
      </c>
      <c r="BN1" s="1">
        <f t="shared" si="0"/>
        <v>13</v>
      </c>
      <c r="BO1" s="1">
        <f t="shared" ref="BO1:EL1" si="1">+COUNTA(BO8:BO50)</f>
        <v>9</v>
      </c>
      <c r="BP1" s="1">
        <f t="shared" si="1"/>
        <v>13</v>
      </c>
      <c r="BQ1" s="1">
        <f t="shared" si="1"/>
        <v>12</v>
      </c>
      <c r="BR1" s="1">
        <f t="shared" si="1"/>
        <v>11</v>
      </c>
      <c r="BS1" s="1">
        <f t="shared" si="1"/>
        <v>9</v>
      </c>
      <c r="BT1" s="1">
        <f t="shared" si="1"/>
        <v>12</v>
      </c>
      <c r="BU1" s="1">
        <f t="shared" si="1"/>
        <v>13</v>
      </c>
      <c r="BV1" s="1">
        <f t="shared" si="1"/>
        <v>10</v>
      </c>
      <c r="BW1" s="1">
        <f t="shared" si="1"/>
        <v>11</v>
      </c>
      <c r="BX1" s="1">
        <f t="shared" si="1"/>
        <v>12</v>
      </c>
      <c r="BY1" s="1">
        <f t="shared" si="1"/>
        <v>6</v>
      </c>
      <c r="BZ1" s="1">
        <f t="shared" si="1"/>
        <v>7</v>
      </c>
      <c r="CA1" s="1">
        <f t="shared" si="1"/>
        <v>9</v>
      </c>
      <c r="CB1" s="1">
        <f t="shared" si="1"/>
        <v>7</v>
      </c>
      <c r="CC1" s="1">
        <f t="shared" si="1"/>
        <v>8</v>
      </c>
      <c r="CD1" s="1">
        <f t="shared" si="1"/>
        <v>7</v>
      </c>
      <c r="CE1" s="1">
        <f t="shared" si="1"/>
        <v>11</v>
      </c>
      <c r="CF1" s="1">
        <f t="shared" si="1"/>
        <v>8</v>
      </c>
      <c r="CG1" s="1">
        <f t="shared" si="1"/>
        <v>15</v>
      </c>
      <c r="CH1" s="1">
        <f t="shared" si="1"/>
        <v>8</v>
      </c>
      <c r="CI1" s="1">
        <f t="shared" si="1"/>
        <v>9</v>
      </c>
      <c r="CJ1" s="1">
        <f t="shared" si="1"/>
        <v>10</v>
      </c>
      <c r="CK1" s="1">
        <f t="shared" si="1"/>
        <v>12</v>
      </c>
      <c r="CL1" s="1">
        <f t="shared" si="1"/>
        <v>9</v>
      </c>
      <c r="CM1" s="1">
        <f t="shared" si="1"/>
        <v>7</v>
      </c>
      <c r="CN1" s="1">
        <f t="shared" si="1"/>
        <v>8</v>
      </c>
      <c r="CO1" s="1">
        <f t="shared" si="1"/>
        <v>7</v>
      </c>
      <c r="CP1" s="1">
        <f t="shared" si="1"/>
        <v>5</v>
      </c>
      <c r="CQ1" s="1">
        <f t="shared" si="1"/>
        <v>8</v>
      </c>
      <c r="CR1" s="1">
        <f t="shared" si="1"/>
        <v>10</v>
      </c>
      <c r="CS1" s="1">
        <f t="shared" si="1"/>
        <v>9</v>
      </c>
      <c r="CT1" s="1">
        <f t="shared" si="1"/>
        <v>6</v>
      </c>
      <c r="CU1" s="1">
        <f t="shared" si="1"/>
        <v>7</v>
      </c>
      <c r="CV1" s="1">
        <f t="shared" si="1"/>
        <v>8</v>
      </c>
      <c r="CW1" s="1">
        <f t="shared" si="1"/>
        <v>10</v>
      </c>
      <c r="CX1" s="1">
        <f t="shared" si="1"/>
        <v>6</v>
      </c>
      <c r="CY1" s="1">
        <f t="shared" si="1"/>
        <v>11</v>
      </c>
      <c r="CZ1" s="1">
        <f t="shared" si="1"/>
        <v>14</v>
      </c>
      <c r="DA1" s="1">
        <f t="shared" si="1"/>
        <v>12</v>
      </c>
      <c r="DB1" s="1">
        <f t="shared" si="1"/>
        <v>10</v>
      </c>
      <c r="DC1" s="1">
        <f t="shared" si="1"/>
        <v>7</v>
      </c>
      <c r="DD1" s="1">
        <f t="shared" si="1"/>
        <v>7</v>
      </c>
      <c r="DE1" s="1">
        <f t="shared" si="1"/>
        <v>8</v>
      </c>
      <c r="DF1" s="1">
        <f t="shared" si="1"/>
        <v>7</v>
      </c>
      <c r="DG1" s="1">
        <f t="shared" si="1"/>
        <v>9</v>
      </c>
      <c r="DH1" s="1">
        <f t="shared" si="1"/>
        <v>7</v>
      </c>
      <c r="DI1" s="1">
        <f t="shared" si="1"/>
        <v>7</v>
      </c>
      <c r="DJ1" s="1">
        <f t="shared" si="1"/>
        <v>7</v>
      </c>
      <c r="DK1" s="1">
        <f t="shared" si="1"/>
        <v>9</v>
      </c>
      <c r="DL1" s="1">
        <f t="shared" si="1"/>
        <v>7</v>
      </c>
      <c r="DM1" s="1">
        <f t="shared" si="1"/>
        <v>8</v>
      </c>
      <c r="DN1" s="1">
        <f t="shared" si="1"/>
        <v>11</v>
      </c>
      <c r="DO1" s="1">
        <f t="shared" si="1"/>
        <v>9</v>
      </c>
      <c r="DP1" s="1">
        <f t="shared" si="1"/>
        <v>9</v>
      </c>
      <c r="DQ1" s="1">
        <f t="shared" si="1"/>
        <v>8</v>
      </c>
      <c r="DR1" s="1">
        <f t="shared" si="1"/>
        <v>6</v>
      </c>
      <c r="DS1" s="1">
        <f t="shared" si="1"/>
        <v>10</v>
      </c>
      <c r="DT1" s="1">
        <f t="shared" si="1"/>
        <v>6</v>
      </c>
      <c r="DU1" s="1">
        <f t="shared" si="1"/>
        <v>6</v>
      </c>
      <c r="DV1" s="1">
        <f t="shared" si="1"/>
        <v>9</v>
      </c>
      <c r="DW1" s="1">
        <f t="shared" si="1"/>
        <v>9</v>
      </c>
      <c r="DX1" s="1">
        <f t="shared" si="1"/>
        <v>8</v>
      </c>
      <c r="DY1" s="1">
        <f t="shared" si="1"/>
        <v>7</v>
      </c>
      <c r="DZ1" s="1">
        <f t="shared" si="1"/>
        <v>11</v>
      </c>
      <c r="EA1" s="1">
        <f t="shared" si="1"/>
        <v>19</v>
      </c>
      <c r="EB1" s="1">
        <f t="shared" si="1"/>
        <v>18</v>
      </c>
      <c r="EC1" s="1">
        <f t="shared" si="1"/>
        <v>12</v>
      </c>
      <c r="ED1" s="1">
        <f t="shared" si="1"/>
        <v>18</v>
      </c>
      <c r="EE1" s="1">
        <f t="shared" si="1"/>
        <v>20</v>
      </c>
      <c r="EF1" s="1">
        <f t="shared" si="1"/>
        <v>18</v>
      </c>
      <c r="EG1" s="1">
        <f t="shared" si="1"/>
        <v>18</v>
      </c>
      <c r="EH1" s="1">
        <f t="shared" si="1"/>
        <v>15</v>
      </c>
      <c r="EI1" s="1">
        <f t="shared" si="1"/>
        <v>15</v>
      </c>
      <c r="EJ1" s="1">
        <f t="shared" si="1"/>
        <v>16</v>
      </c>
      <c r="EK1" s="1">
        <f t="shared" si="1"/>
        <v>0</v>
      </c>
      <c r="EL1" s="1">
        <f t="shared" si="1"/>
        <v>29</v>
      </c>
    </row>
    <row r="2" spans="1:143" x14ac:dyDescent="0.35">
      <c r="B2" s="353" t="s">
        <v>1137</v>
      </c>
      <c r="C2" s="350"/>
      <c r="D2" s="350"/>
      <c r="E2" s="350"/>
      <c r="F2" s="350"/>
      <c r="G2" s="350"/>
      <c r="H2" s="350"/>
      <c r="I2" s="352"/>
      <c r="J2" s="352"/>
      <c r="K2" s="352"/>
      <c r="L2" s="352"/>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1"/>
      <c r="EM2" s="1" t="s">
        <v>981</v>
      </c>
    </row>
    <row r="3" spans="1:143" x14ac:dyDescent="0.35">
      <c r="B3" s="3"/>
      <c r="I3" s="8"/>
      <c r="J3" s="8"/>
      <c r="K3" s="8"/>
      <c r="L3" s="8"/>
      <c r="AA3" s="23"/>
      <c r="AB3" s="23"/>
      <c r="AC3" s="23"/>
      <c r="AD3" s="23"/>
      <c r="AE3" s="23"/>
      <c r="AF3" s="23"/>
      <c r="AG3" s="23"/>
      <c r="AH3" s="23"/>
      <c r="AI3" s="23"/>
      <c r="AJ3" s="23"/>
      <c r="AK3" s="23"/>
      <c r="AL3" s="23"/>
      <c r="AN3" s="34"/>
      <c r="AO3" s="34"/>
      <c r="AP3" s="34"/>
      <c r="AQ3" s="34"/>
      <c r="AR3" s="34"/>
      <c r="AS3" s="34"/>
      <c r="AT3" s="34"/>
      <c r="AU3" s="34"/>
      <c r="AV3" s="34"/>
      <c r="AW3" s="34"/>
      <c r="AX3" s="34"/>
      <c r="AY3" s="34"/>
      <c r="AZ3" s="34"/>
      <c r="DZ3" s="34"/>
      <c r="EA3" s="34"/>
      <c r="EB3" s="34"/>
      <c r="EC3" s="34"/>
      <c r="ED3" s="34"/>
      <c r="EE3" s="34"/>
      <c r="EF3" s="34"/>
      <c r="EG3" s="34"/>
      <c r="EH3" s="34"/>
      <c r="EI3" s="34"/>
      <c r="EJ3" s="34"/>
    </row>
    <row r="4" spans="1:143" x14ac:dyDescent="0.35">
      <c r="B4" s="32" t="s">
        <v>159</v>
      </c>
      <c r="C4" s="31"/>
      <c r="D4" s="29"/>
      <c r="F4" s="32" t="s">
        <v>169</v>
      </c>
      <c r="G4" s="31"/>
      <c r="H4" s="31"/>
      <c r="I4" s="33"/>
      <c r="J4" s="33"/>
      <c r="K4" s="33"/>
      <c r="L4" s="33"/>
      <c r="M4" s="31"/>
      <c r="N4" s="31"/>
      <c r="O4" s="31"/>
      <c r="P4" s="31"/>
      <c r="Q4" s="31"/>
      <c r="R4" s="29"/>
      <c r="T4" s="32" t="s">
        <v>168</v>
      </c>
      <c r="U4" s="31"/>
      <c r="V4" s="29"/>
      <c r="X4" s="30" t="s">
        <v>167</v>
      </c>
      <c r="Y4" s="29"/>
      <c r="AA4" s="26" t="s">
        <v>166</v>
      </c>
      <c r="AB4" s="28"/>
      <c r="AC4" s="28"/>
      <c r="AD4" s="28"/>
      <c r="AE4" s="28"/>
      <c r="AF4" s="28"/>
      <c r="AG4" s="28"/>
      <c r="AH4" s="28"/>
      <c r="AI4" s="28"/>
      <c r="AJ4" s="28"/>
      <c r="AK4" s="28"/>
      <c r="AL4" s="27"/>
      <c r="AN4" s="26" t="s">
        <v>165</v>
      </c>
      <c r="AO4" s="25"/>
      <c r="AP4" s="25"/>
      <c r="AQ4" s="25"/>
      <c r="AR4" s="25"/>
      <c r="AS4" s="25"/>
      <c r="AT4" s="25"/>
      <c r="AU4" s="25"/>
      <c r="AV4" s="25"/>
      <c r="AW4" s="25"/>
      <c r="AX4" s="25"/>
      <c r="AY4" s="25"/>
      <c r="AZ4" s="24"/>
      <c r="BB4" s="342" t="s">
        <v>980</v>
      </c>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c r="CI4" s="343"/>
      <c r="CJ4" s="343"/>
      <c r="CK4" s="343"/>
      <c r="CL4" s="343"/>
      <c r="CM4" s="343"/>
      <c r="CN4" s="343"/>
      <c r="CO4" s="343"/>
      <c r="CP4" s="343"/>
      <c r="CQ4" s="343"/>
      <c r="CR4" s="343"/>
      <c r="CS4" s="343"/>
      <c r="CT4" s="343"/>
      <c r="CU4" s="343"/>
      <c r="CV4" s="343"/>
      <c r="CW4" s="343"/>
      <c r="CX4" s="343"/>
      <c r="CY4" s="343"/>
      <c r="CZ4" s="343"/>
      <c r="DA4" s="343"/>
      <c r="DB4" s="343"/>
      <c r="DC4" s="343"/>
      <c r="DD4" s="343"/>
      <c r="DE4" s="343"/>
      <c r="DF4" s="343"/>
      <c r="DG4" s="343"/>
      <c r="DH4" s="343"/>
      <c r="DI4" s="343"/>
      <c r="DJ4" s="343"/>
      <c r="DK4" s="343"/>
      <c r="DL4" s="343"/>
      <c r="DM4" s="343"/>
      <c r="DN4" s="343"/>
      <c r="DO4" s="343"/>
      <c r="DP4" s="343"/>
      <c r="DQ4" s="343"/>
      <c r="DR4" s="343"/>
      <c r="DS4" s="343"/>
      <c r="DT4" s="343"/>
      <c r="DU4" s="343"/>
      <c r="DV4" s="343"/>
      <c r="DW4" s="343"/>
      <c r="DX4" s="343"/>
      <c r="DY4" s="343"/>
      <c r="DZ4" s="343"/>
      <c r="EA4" s="343"/>
      <c r="EB4" s="343"/>
      <c r="EC4" s="343"/>
      <c r="ED4" s="343"/>
      <c r="EE4" s="343"/>
      <c r="EF4" s="343"/>
      <c r="EG4" s="343"/>
      <c r="EH4" s="343"/>
      <c r="EI4" s="343"/>
      <c r="EJ4" s="343"/>
      <c r="EK4" s="343"/>
      <c r="EL4" s="344"/>
    </row>
    <row r="5" spans="1:143" x14ac:dyDescent="0.35">
      <c r="B5" s="3"/>
      <c r="AA5" s="23"/>
      <c r="AB5" s="23"/>
      <c r="AC5" s="23"/>
      <c r="AD5" s="23"/>
      <c r="AE5" s="23"/>
      <c r="AF5" s="23"/>
      <c r="AG5" s="23"/>
      <c r="AH5" s="23"/>
      <c r="AI5" s="23"/>
      <c r="AJ5" s="23"/>
      <c r="AK5" s="23"/>
      <c r="AL5" s="23"/>
      <c r="BB5" s="443" t="s">
        <v>1134</v>
      </c>
      <c r="BC5" s="288" t="s">
        <v>1135</v>
      </c>
    </row>
    <row r="6" spans="1:143" ht="31" x14ac:dyDescent="0.35">
      <c r="D6" s="1" t="s">
        <v>163</v>
      </c>
      <c r="X6" s="136" t="s">
        <v>164</v>
      </c>
      <c r="AA6" s="1" t="s">
        <v>162</v>
      </c>
      <c r="AN6" s="1" t="s">
        <v>161</v>
      </c>
      <c r="AO6" s="1">
        <f>+COUNTA(AO8:AO50)</f>
        <v>10</v>
      </c>
      <c r="AP6" s="1">
        <f t="shared" ref="AP6:AZ6" si="2">+COUNTA(AP8:AP50)</f>
        <v>17</v>
      </c>
      <c r="AQ6" s="1">
        <f t="shared" si="2"/>
        <v>17</v>
      </c>
      <c r="AR6" s="1">
        <f t="shared" si="2"/>
        <v>9</v>
      </c>
      <c r="AS6" s="1">
        <f t="shared" si="2"/>
        <v>16</v>
      </c>
      <c r="AT6" s="1">
        <f t="shared" si="2"/>
        <v>18</v>
      </c>
      <c r="AU6" s="1">
        <f t="shared" si="2"/>
        <v>16</v>
      </c>
      <c r="AV6" s="1">
        <f t="shared" si="2"/>
        <v>16</v>
      </c>
      <c r="AW6" s="1">
        <f t="shared" si="2"/>
        <v>14</v>
      </c>
      <c r="AX6" s="1">
        <f t="shared" si="2"/>
        <v>15</v>
      </c>
      <c r="AY6" s="1">
        <f t="shared" si="2"/>
        <v>15</v>
      </c>
      <c r="AZ6" s="1">
        <f t="shared" si="2"/>
        <v>29</v>
      </c>
      <c r="BB6" s="345" t="s">
        <v>154</v>
      </c>
      <c r="BC6" s="349" t="s">
        <v>131</v>
      </c>
      <c r="BD6" s="349" t="s">
        <v>131</v>
      </c>
      <c r="BE6" s="349" t="s">
        <v>131</v>
      </c>
      <c r="BF6" s="349" t="s">
        <v>131</v>
      </c>
      <c r="BG6" s="349" t="s">
        <v>131</v>
      </c>
      <c r="BH6" s="349" t="s">
        <v>131</v>
      </c>
      <c r="BI6" s="349" t="s">
        <v>131</v>
      </c>
      <c r="BJ6" s="349" t="s">
        <v>114</v>
      </c>
      <c r="BK6" s="349" t="s">
        <v>114</v>
      </c>
      <c r="BL6" s="349" t="s">
        <v>114</v>
      </c>
      <c r="BM6" s="349" t="s">
        <v>114</v>
      </c>
      <c r="BN6" s="349" t="s">
        <v>114</v>
      </c>
      <c r="BO6" s="349" t="s">
        <v>114</v>
      </c>
      <c r="BP6" s="349" t="s">
        <v>114</v>
      </c>
      <c r="BQ6" s="349" t="s">
        <v>114</v>
      </c>
      <c r="BR6" s="349" t="s">
        <v>93</v>
      </c>
      <c r="BS6" s="349" t="s">
        <v>93</v>
      </c>
      <c r="BT6" s="349" t="s">
        <v>93</v>
      </c>
      <c r="BU6" s="349" t="s">
        <v>93</v>
      </c>
      <c r="BV6" s="349" t="s">
        <v>93</v>
      </c>
      <c r="BW6" s="349" t="s">
        <v>93</v>
      </c>
      <c r="BX6" s="349" t="s">
        <v>93</v>
      </c>
      <c r="BY6" s="349" t="s">
        <v>93</v>
      </c>
      <c r="BZ6" s="349" t="s">
        <v>81</v>
      </c>
      <c r="CA6" s="349" t="s">
        <v>81</v>
      </c>
      <c r="CB6" s="349" t="s">
        <v>81</v>
      </c>
      <c r="CC6" s="349" t="s">
        <v>81</v>
      </c>
      <c r="CD6" s="349" t="s">
        <v>81</v>
      </c>
      <c r="CE6" s="349" t="s">
        <v>71</v>
      </c>
      <c r="CF6" s="349" t="s">
        <v>71</v>
      </c>
      <c r="CG6" s="349" t="s">
        <v>71</v>
      </c>
      <c r="CH6" s="349" t="s">
        <v>71</v>
      </c>
      <c r="CI6" s="349" t="s">
        <v>71</v>
      </c>
      <c r="CJ6" s="349" t="s">
        <v>71</v>
      </c>
      <c r="CK6" s="349" t="s">
        <v>51</v>
      </c>
      <c r="CL6" s="349" t="s">
        <v>51</v>
      </c>
      <c r="CM6" s="349" t="s">
        <v>51</v>
      </c>
      <c r="CN6" s="349" t="s">
        <v>51</v>
      </c>
      <c r="CO6" s="349" t="s">
        <v>51</v>
      </c>
      <c r="CP6" s="349" t="s">
        <v>51</v>
      </c>
      <c r="CQ6" s="349" t="s">
        <v>51</v>
      </c>
      <c r="CR6" s="349" t="s">
        <v>51</v>
      </c>
      <c r="CS6" s="349" t="s">
        <v>37</v>
      </c>
      <c r="CT6" s="349" t="s">
        <v>37</v>
      </c>
      <c r="CU6" s="349" t="s">
        <v>37</v>
      </c>
      <c r="CV6" s="349" t="s">
        <v>37</v>
      </c>
      <c r="CW6" s="349" t="s">
        <v>37</v>
      </c>
      <c r="CX6" s="349" t="s">
        <v>37</v>
      </c>
      <c r="CY6" s="349" t="s">
        <v>30</v>
      </c>
      <c r="CZ6" s="349" t="s">
        <v>30</v>
      </c>
      <c r="DA6" s="349" t="s">
        <v>30</v>
      </c>
      <c r="DB6" s="349" t="s">
        <v>30</v>
      </c>
      <c r="DC6" s="349" t="s">
        <v>30</v>
      </c>
      <c r="DD6" s="349" t="s">
        <v>24</v>
      </c>
      <c r="DE6" s="349" t="s">
        <v>24</v>
      </c>
      <c r="DF6" s="349" t="s">
        <v>24</v>
      </c>
      <c r="DG6" s="349" t="s">
        <v>24</v>
      </c>
      <c r="DH6" s="349" t="s">
        <v>24</v>
      </c>
      <c r="DI6" s="349" t="s">
        <v>24</v>
      </c>
      <c r="DJ6" s="349" t="s">
        <v>24</v>
      </c>
      <c r="DK6" s="349" t="s">
        <v>16</v>
      </c>
      <c r="DL6" s="349" t="s">
        <v>16</v>
      </c>
      <c r="DM6" s="349" t="s">
        <v>16</v>
      </c>
      <c r="DN6" s="349" t="s">
        <v>16</v>
      </c>
      <c r="DO6" s="349" t="s">
        <v>16</v>
      </c>
      <c r="DP6" s="349" t="s">
        <v>16</v>
      </c>
      <c r="DQ6" s="349" t="s">
        <v>9</v>
      </c>
      <c r="DR6" s="349" t="s">
        <v>9</v>
      </c>
      <c r="DS6" s="349" t="s">
        <v>9</v>
      </c>
      <c r="DT6" s="349" t="s">
        <v>9</v>
      </c>
      <c r="DU6" s="349" t="s">
        <v>9</v>
      </c>
      <c r="DV6" s="349" t="s">
        <v>9</v>
      </c>
      <c r="DW6" s="349" t="s">
        <v>9</v>
      </c>
      <c r="DX6" s="349" t="s">
        <v>9</v>
      </c>
      <c r="DY6" s="430" t="s">
        <v>9</v>
      </c>
      <c r="DZ6" s="436" t="s">
        <v>131</v>
      </c>
      <c r="EA6" s="436" t="s">
        <v>114</v>
      </c>
      <c r="EB6" s="436" t="s">
        <v>93</v>
      </c>
      <c r="EC6" s="436" t="s">
        <v>81</v>
      </c>
      <c r="ED6" s="436" t="s">
        <v>71</v>
      </c>
      <c r="EE6" s="436" t="s">
        <v>51</v>
      </c>
      <c r="EF6" s="436" t="s">
        <v>37</v>
      </c>
      <c r="EG6" s="436" t="s">
        <v>30</v>
      </c>
      <c r="EH6" s="436" t="s">
        <v>24</v>
      </c>
      <c r="EI6" s="436" t="s">
        <v>16</v>
      </c>
      <c r="EJ6" s="436" t="s">
        <v>9</v>
      </c>
      <c r="EK6" s="349" t="s">
        <v>1029</v>
      </c>
      <c r="EL6" s="349" t="s">
        <v>642</v>
      </c>
    </row>
    <row r="7" spans="1:143" ht="46.5" x14ac:dyDescent="0.35">
      <c r="B7" s="22" t="s">
        <v>160</v>
      </c>
      <c r="C7" s="64" t="s">
        <v>159</v>
      </c>
      <c r="D7" s="19" t="s">
        <v>158</v>
      </c>
      <c r="E7" s="19"/>
      <c r="F7" s="19" t="s">
        <v>157</v>
      </c>
      <c r="G7" s="19" t="s">
        <v>156</v>
      </c>
      <c r="H7" s="51" t="s">
        <v>93</v>
      </c>
      <c r="I7" s="19" t="s">
        <v>131</v>
      </c>
      <c r="J7" s="19" t="s">
        <v>114</v>
      </c>
      <c r="K7" s="19" t="s">
        <v>81</v>
      </c>
      <c r="L7" s="19" t="s">
        <v>71</v>
      </c>
      <c r="M7" s="19" t="s">
        <v>51</v>
      </c>
      <c r="N7" s="19" t="s">
        <v>37</v>
      </c>
      <c r="O7" s="19" t="s">
        <v>30</v>
      </c>
      <c r="P7" s="19" t="s">
        <v>24</v>
      </c>
      <c r="Q7" s="19" t="s">
        <v>16</v>
      </c>
      <c r="R7" s="19" t="s">
        <v>9</v>
      </c>
      <c r="S7" s="21"/>
      <c r="T7" s="19" t="s">
        <v>155</v>
      </c>
      <c r="U7" s="21"/>
      <c r="V7" s="19" t="s">
        <v>154</v>
      </c>
      <c r="W7" s="21"/>
      <c r="X7" s="135" t="s">
        <v>154</v>
      </c>
      <c r="Y7" s="19" t="s">
        <v>153</v>
      </c>
      <c r="Z7" s="19"/>
      <c r="AA7" s="19">
        <v>1</v>
      </c>
      <c r="AB7" s="19">
        <f t="shared" ref="AB7:AL7" si="3">+AA7+1</f>
        <v>2</v>
      </c>
      <c r="AC7" s="19">
        <f t="shared" si="3"/>
        <v>3</v>
      </c>
      <c r="AD7" s="19">
        <f t="shared" si="3"/>
        <v>4</v>
      </c>
      <c r="AE7" s="19">
        <f t="shared" si="3"/>
        <v>5</v>
      </c>
      <c r="AF7" s="19">
        <f t="shared" si="3"/>
        <v>6</v>
      </c>
      <c r="AG7" s="19">
        <f t="shared" si="3"/>
        <v>7</v>
      </c>
      <c r="AH7" s="19">
        <f t="shared" si="3"/>
        <v>8</v>
      </c>
      <c r="AI7" s="19">
        <f t="shared" si="3"/>
        <v>9</v>
      </c>
      <c r="AJ7" s="19">
        <f t="shared" si="3"/>
        <v>10</v>
      </c>
      <c r="AK7" s="19">
        <f t="shared" si="3"/>
        <v>11</v>
      </c>
      <c r="AL7" s="19">
        <f t="shared" si="3"/>
        <v>12</v>
      </c>
      <c r="AM7" s="18"/>
      <c r="AN7" s="17" t="s">
        <v>152</v>
      </c>
      <c r="AO7" s="16" t="s">
        <v>131</v>
      </c>
      <c r="AP7" s="16" t="s">
        <v>114</v>
      </c>
      <c r="AQ7" s="16" t="s">
        <v>93</v>
      </c>
      <c r="AR7" s="16" t="s">
        <v>81</v>
      </c>
      <c r="AS7" s="16" t="s">
        <v>71</v>
      </c>
      <c r="AT7" s="16" t="s">
        <v>51</v>
      </c>
      <c r="AU7" s="16" t="s">
        <v>37</v>
      </c>
      <c r="AV7" s="16" t="s">
        <v>30</v>
      </c>
      <c r="AW7" s="16" t="s">
        <v>24</v>
      </c>
      <c r="AX7" s="16" t="s">
        <v>16</v>
      </c>
      <c r="AY7" s="16" t="s">
        <v>9</v>
      </c>
      <c r="AZ7" s="16" t="s">
        <v>642</v>
      </c>
      <c r="BB7" s="345" t="s">
        <v>153</v>
      </c>
      <c r="BC7" s="346" t="s">
        <v>148</v>
      </c>
      <c r="BD7" s="346" t="s">
        <v>145</v>
      </c>
      <c r="BE7" s="346" t="s">
        <v>142</v>
      </c>
      <c r="BF7" s="346" t="s">
        <v>139</v>
      </c>
      <c r="BG7" s="346" t="s">
        <v>134</v>
      </c>
      <c r="BH7" s="346" t="s">
        <v>132</v>
      </c>
      <c r="BI7" s="346" t="s">
        <v>129</v>
      </c>
      <c r="BJ7" s="346" t="s">
        <v>124</v>
      </c>
      <c r="BK7" s="346" t="s">
        <v>126</v>
      </c>
      <c r="BL7" s="346" t="s">
        <v>119</v>
      </c>
      <c r="BM7" s="346" t="s">
        <v>115</v>
      </c>
      <c r="BN7" s="346" t="s">
        <v>122</v>
      </c>
      <c r="BO7" s="346" t="s">
        <v>117</v>
      </c>
      <c r="BP7" s="346" t="s">
        <v>111</v>
      </c>
      <c r="BQ7" s="346" t="s">
        <v>108</v>
      </c>
      <c r="BR7" s="346" t="s">
        <v>101</v>
      </c>
      <c r="BS7" s="346" t="s">
        <v>105</v>
      </c>
      <c r="BT7" s="346" t="s">
        <v>98</v>
      </c>
      <c r="BU7" s="346" t="s">
        <v>96</v>
      </c>
      <c r="BV7" s="346" t="s">
        <v>94</v>
      </c>
      <c r="BW7" s="346" t="s">
        <v>90</v>
      </c>
      <c r="BX7" s="346" t="s">
        <v>88</v>
      </c>
      <c r="BY7" s="346" t="s">
        <v>86</v>
      </c>
      <c r="BZ7" s="346" t="s">
        <v>84</v>
      </c>
      <c r="CA7" s="346" t="s">
        <v>83</v>
      </c>
      <c r="CB7" s="346" t="s">
        <v>82</v>
      </c>
      <c r="CC7" s="346" t="s">
        <v>77</v>
      </c>
      <c r="CD7" s="346" t="s">
        <v>80</v>
      </c>
      <c r="CE7" s="346" t="s">
        <v>72</v>
      </c>
      <c r="CF7" s="346" t="s">
        <v>66</v>
      </c>
      <c r="CG7" s="346" t="s">
        <v>65</v>
      </c>
      <c r="CH7" s="346" t="s">
        <v>68</v>
      </c>
      <c r="CI7" s="346" t="s">
        <v>63</v>
      </c>
      <c r="CJ7" s="346" t="s">
        <v>61</v>
      </c>
      <c r="CK7" s="346" t="s">
        <v>52</v>
      </c>
      <c r="CL7" s="346" t="s">
        <v>58</v>
      </c>
      <c r="CM7" s="346" t="s">
        <v>43</v>
      </c>
      <c r="CN7" s="346" t="s">
        <v>42</v>
      </c>
      <c r="CO7" s="346" t="s">
        <v>41</v>
      </c>
      <c r="CP7" s="346" t="s">
        <v>40</v>
      </c>
      <c r="CQ7" s="346" t="s">
        <v>39</v>
      </c>
      <c r="CR7" s="346" t="s">
        <v>38</v>
      </c>
      <c r="CS7" s="346" t="s">
        <v>36</v>
      </c>
      <c r="CT7" s="346" t="s">
        <v>34</v>
      </c>
      <c r="CU7" s="346" t="s">
        <v>35</v>
      </c>
      <c r="CV7" s="346" t="s">
        <v>33</v>
      </c>
      <c r="CW7" s="346" t="s">
        <v>32</v>
      </c>
      <c r="CX7" s="346" t="s">
        <v>31</v>
      </c>
      <c r="CY7" s="346" t="s">
        <v>29</v>
      </c>
      <c r="CZ7" s="346" t="s">
        <v>28</v>
      </c>
      <c r="DA7" s="346" t="s">
        <v>27</v>
      </c>
      <c r="DB7" s="346" t="s">
        <v>26</v>
      </c>
      <c r="DC7" s="346" t="s">
        <v>25</v>
      </c>
      <c r="DD7" s="346" t="s">
        <v>23</v>
      </c>
      <c r="DE7" s="346" t="s">
        <v>22</v>
      </c>
      <c r="DF7" s="346" t="s">
        <v>21</v>
      </c>
      <c r="DG7" s="346" t="s">
        <v>20</v>
      </c>
      <c r="DH7" s="346" t="s">
        <v>19</v>
      </c>
      <c r="DI7" s="346" t="s">
        <v>18</v>
      </c>
      <c r="DJ7" s="346" t="s">
        <v>17</v>
      </c>
      <c r="DK7" s="346" t="s">
        <v>15</v>
      </c>
      <c r="DL7" s="346" t="s">
        <v>14</v>
      </c>
      <c r="DM7" s="346" t="s">
        <v>13</v>
      </c>
      <c r="DN7" s="346" t="s">
        <v>12</v>
      </c>
      <c r="DO7" s="346" t="s">
        <v>11</v>
      </c>
      <c r="DP7" s="346" t="s">
        <v>10</v>
      </c>
      <c r="DQ7" s="346" t="s">
        <v>8</v>
      </c>
      <c r="DR7" s="346" t="s">
        <v>7</v>
      </c>
      <c r="DS7" s="346" t="s">
        <v>6</v>
      </c>
      <c r="DT7" s="346" t="s">
        <v>5</v>
      </c>
      <c r="DU7" s="346" t="s">
        <v>3</v>
      </c>
      <c r="DV7" s="346" t="s">
        <v>4</v>
      </c>
      <c r="DW7" s="346" t="s">
        <v>2</v>
      </c>
      <c r="DX7" s="346" t="s">
        <v>1</v>
      </c>
      <c r="DY7" s="431" t="s">
        <v>0</v>
      </c>
      <c r="DZ7" s="346" t="s">
        <v>1037</v>
      </c>
      <c r="EA7" s="346" t="s">
        <v>1038</v>
      </c>
      <c r="EB7" s="346" t="s">
        <v>1039</v>
      </c>
      <c r="EC7" s="346" t="s">
        <v>1040</v>
      </c>
      <c r="ED7" s="346" t="s">
        <v>1041</v>
      </c>
      <c r="EE7" s="346" t="s">
        <v>1042</v>
      </c>
      <c r="EF7" s="346" t="s">
        <v>1043</v>
      </c>
      <c r="EG7" s="346" t="s">
        <v>1044</v>
      </c>
      <c r="EH7" s="346" t="s">
        <v>1045</v>
      </c>
      <c r="EI7" s="346" t="s">
        <v>1046</v>
      </c>
      <c r="EJ7" s="346" t="s">
        <v>1047</v>
      </c>
      <c r="EK7" s="346" t="s">
        <v>1029</v>
      </c>
      <c r="EL7" s="346" t="s">
        <v>642</v>
      </c>
    </row>
    <row r="8" spans="1:143" ht="174" x14ac:dyDescent="0.35">
      <c r="A8" s="11">
        <v>1</v>
      </c>
      <c r="B8" s="7" t="s">
        <v>138</v>
      </c>
      <c r="C8" s="7" t="s">
        <v>57</v>
      </c>
      <c r="D8" s="63" t="s">
        <v>151</v>
      </c>
      <c r="E8" s="63"/>
      <c r="F8" s="63" t="s">
        <v>199</v>
      </c>
      <c r="G8" s="7"/>
      <c r="H8" s="10"/>
      <c r="I8" s="10"/>
      <c r="J8" s="10"/>
      <c r="K8" s="10"/>
      <c r="L8" s="10"/>
      <c r="M8" s="10"/>
      <c r="N8" s="10"/>
      <c r="O8" s="10"/>
      <c r="P8" s="10"/>
      <c r="Q8" s="10"/>
      <c r="R8" s="10"/>
      <c r="S8" s="9"/>
      <c r="T8" s="15" t="s">
        <v>131</v>
      </c>
      <c r="U8" s="14"/>
      <c r="V8" s="7" t="s">
        <v>131</v>
      </c>
      <c r="W8" s="14"/>
      <c r="X8" s="7" t="s">
        <v>131</v>
      </c>
      <c r="Y8" s="7" t="s">
        <v>148</v>
      </c>
      <c r="Z8" s="7"/>
      <c r="AA8" s="7" t="s">
        <v>47</v>
      </c>
      <c r="AB8" s="7" t="s">
        <v>69</v>
      </c>
      <c r="AC8" s="7" t="s">
        <v>45</v>
      </c>
      <c r="AD8" s="7"/>
      <c r="AE8" s="7"/>
      <c r="AF8" s="7"/>
      <c r="AG8" s="7"/>
      <c r="AH8" s="7"/>
      <c r="AI8" s="7"/>
      <c r="AJ8" s="7"/>
      <c r="AK8" s="7"/>
      <c r="AL8" s="7"/>
      <c r="AN8" s="13">
        <v>1</v>
      </c>
      <c r="AO8" s="7" t="s">
        <v>47</v>
      </c>
      <c r="AP8" s="7" t="s">
        <v>57</v>
      </c>
      <c r="AQ8" s="7" t="s">
        <v>57</v>
      </c>
      <c r="AR8" s="7" t="s">
        <v>70</v>
      </c>
      <c r="AS8" s="7" t="s">
        <v>79</v>
      </c>
      <c r="AT8" s="7" t="s">
        <v>57</v>
      </c>
      <c r="AU8" s="7" t="s">
        <v>56</v>
      </c>
      <c r="AV8" s="7" t="s">
        <v>50</v>
      </c>
      <c r="AW8" s="7" t="s">
        <v>85</v>
      </c>
      <c r="AX8" s="7" t="s">
        <v>49</v>
      </c>
      <c r="AY8" s="7" t="s">
        <v>57</v>
      </c>
      <c r="AZ8" s="7" t="s">
        <v>57</v>
      </c>
      <c r="BB8" s="423">
        <v>1</v>
      </c>
      <c r="BC8" s="347" t="s">
        <v>47</v>
      </c>
      <c r="BD8" s="347" t="s">
        <v>47</v>
      </c>
      <c r="BE8" s="347" t="s">
        <v>50</v>
      </c>
      <c r="BF8" s="347" t="s">
        <v>50</v>
      </c>
      <c r="BG8" s="347" t="s">
        <v>49</v>
      </c>
      <c r="BH8" s="347" t="s">
        <v>50</v>
      </c>
      <c r="BI8" s="347" t="s">
        <v>47</v>
      </c>
      <c r="BJ8" s="429" t="s">
        <v>57</v>
      </c>
      <c r="BK8" s="427" t="s">
        <v>57</v>
      </c>
      <c r="BL8" s="427" t="s">
        <v>57</v>
      </c>
      <c r="BM8" s="427" t="s">
        <v>57</v>
      </c>
      <c r="BN8" s="427" t="s">
        <v>57</v>
      </c>
      <c r="BO8" s="427" t="s">
        <v>57</v>
      </c>
      <c r="BP8" s="427" t="s">
        <v>57</v>
      </c>
      <c r="BQ8" s="427" t="s">
        <v>57</v>
      </c>
      <c r="BR8" s="427" t="s">
        <v>57</v>
      </c>
      <c r="BS8" s="347" t="s">
        <v>50</v>
      </c>
      <c r="BT8" s="427" t="s">
        <v>57</v>
      </c>
      <c r="BU8" s="427" t="s">
        <v>57</v>
      </c>
      <c r="BV8" s="427" t="s">
        <v>57</v>
      </c>
      <c r="BW8" s="347" t="s">
        <v>50</v>
      </c>
      <c r="BX8" s="347" t="s">
        <v>50</v>
      </c>
      <c r="BY8" s="347" t="s">
        <v>73</v>
      </c>
      <c r="BZ8" s="347" t="s">
        <v>70</v>
      </c>
      <c r="CA8" s="347" t="s">
        <v>74</v>
      </c>
      <c r="CB8" s="347" t="s">
        <v>85</v>
      </c>
      <c r="CC8" s="347" t="s">
        <v>70</v>
      </c>
      <c r="CD8" s="347" t="s">
        <v>60</v>
      </c>
      <c r="CE8" s="347" t="s">
        <v>79</v>
      </c>
      <c r="CF8" s="347" t="s">
        <v>50</v>
      </c>
      <c r="CG8" s="347" t="s">
        <v>50</v>
      </c>
      <c r="CH8" s="427" t="s">
        <v>57</v>
      </c>
      <c r="CI8" s="347" t="s">
        <v>74</v>
      </c>
      <c r="CJ8" s="347" t="s">
        <v>48</v>
      </c>
      <c r="CK8" s="427" t="s">
        <v>57</v>
      </c>
      <c r="CL8" s="347" t="s">
        <v>62</v>
      </c>
      <c r="CM8" s="347" t="s">
        <v>48</v>
      </c>
      <c r="CN8" s="347" t="s">
        <v>62</v>
      </c>
      <c r="CO8" s="347" t="s">
        <v>50</v>
      </c>
      <c r="CP8" s="347" t="s">
        <v>60</v>
      </c>
      <c r="CQ8" s="427" t="s">
        <v>57</v>
      </c>
      <c r="CR8" s="347" t="s">
        <v>50</v>
      </c>
      <c r="CS8" s="347" t="s">
        <v>56</v>
      </c>
      <c r="CT8" s="347" t="s">
        <v>62</v>
      </c>
      <c r="CU8" s="347" t="s">
        <v>50</v>
      </c>
      <c r="CV8" s="427" t="s">
        <v>57</v>
      </c>
      <c r="CW8" s="347" t="s">
        <v>50</v>
      </c>
      <c r="CX8" s="347" t="s">
        <v>53</v>
      </c>
      <c r="CY8" s="347" t="s">
        <v>50</v>
      </c>
      <c r="CZ8" s="427" t="s">
        <v>57</v>
      </c>
      <c r="DA8" s="427" t="s">
        <v>57</v>
      </c>
      <c r="DB8" s="347" t="s">
        <v>50</v>
      </c>
      <c r="DC8" s="347" t="s">
        <v>50</v>
      </c>
      <c r="DD8" s="347" t="s">
        <v>85</v>
      </c>
      <c r="DE8" s="347" t="s">
        <v>50</v>
      </c>
      <c r="DF8" s="347" t="s">
        <v>74</v>
      </c>
      <c r="DG8" s="347" t="s">
        <v>50</v>
      </c>
      <c r="DH8" s="347" t="s">
        <v>50</v>
      </c>
      <c r="DI8" s="347" t="s">
        <v>73</v>
      </c>
      <c r="DJ8" s="347" t="s">
        <v>74</v>
      </c>
      <c r="DK8" s="347" t="s">
        <v>49</v>
      </c>
      <c r="DL8" s="347" t="s">
        <v>74</v>
      </c>
      <c r="DM8" s="347" t="s">
        <v>50</v>
      </c>
      <c r="DN8" s="427" t="s">
        <v>57</v>
      </c>
      <c r="DO8" s="347" t="s">
        <v>50</v>
      </c>
      <c r="DP8" s="347" t="s">
        <v>50</v>
      </c>
      <c r="DQ8" s="427" t="s">
        <v>57</v>
      </c>
      <c r="DR8" s="427" t="s">
        <v>57</v>
      </c>
      <c r="DS8" s="347" t="s">
        <v>50</v>
      </c>
      <c r="DT8" s="347" t="s">
        <v>47</v>
      </c>
      <c r="DU8" s="347" t="s">
        <v>47</v>
      </c>
      <c r="DV8" s="427" t="s">
        <v>57</v>
      </c>
      <c r="DW8" s="427" t="s">
        <v>57</v>
      </c>
      <c r="DX8" s="427" t="s">
        <v>57</v>
      </c>
      <c r="DY8" s="432" t="s">
        <v>57</v>
      </c>
      <c r="DZ8" s="347" t="s">
        <v>47</v>
      </c>
      <c r="EA8" s="427" t="s">
        <v>57</v>
      </c>
      <c r="EB8" s="427" t="s">
        <v>57</v>
      </c>
      <c r="EC8" s="347" t="s">
        <v>70</v>
      </c>
      <c r="ED8" s="347" t="s">
        <v>79</v>
      </c>
      <c r="EE8" s="427" t="s">
        <v>57</v>
      </c>
      <c r="EF8" s="347" t="s">
        <v>56</v>
      </c>
      <c r="EG8" s="347" t="s">
        <v>50</v>
      </c>
      <c r="EH8" s="347" t="s">
        <v>85</v>
      </c>
      <c r="EI8" s="347" t="s">
        <v>49</v>
      </c>
      <c r="EJ8" s="427" t="s">
        <v>57</v>
      </c>
      <c r="EK8" s="347"/>
      <c r="EL8" s="347" t="s">
        <v>57</v>
      </c>
    </row>
    <row r="9" spans="1:143" ht="101.5" x14ac:dyDescent="0.35">
      <c r="A9" s="11">
        <f t="shared" ref="A9:A33" si="4">+A8+1</f>
        <v>2</v>
      </c>
      <c r="B9" s="7" t="s">
        <v>138</v>
      </c>
      <c r="C9" s="7" t="s">
        <v>56</v>
      </c>
      <c r="D9" s="7" t="s">
        <v>150</v>
      </c>
      <c r="E9" s="7"/>
      <c r="F9" s="7" t="s">
        <v>149</v>
      </c>
      <c r="G9" s="7"/>
      <c r="H9" s="10"/>
      <c r="I9" s="10"/>
      <c r="J9" s="10"/>
      <c r="K9" s="10"/>
      <c r="L9" s="10"/>
      <c r="M9" s="10"/>
      <c r="N9" s="10"/>
      <c r="O9" s="10"/>
      <c r="P9" s="10"/>
      <c r="Q9" s="10"/>
      <c r="R9" s="10"/>
      <c r="S9" s="9"/>
      <c r="T9" s="7" t="s">
        <v>148</v>
      </c>
      <c r="U9" s="8"/>
      <c r="V9" s="7" t="s">
        <v>114</v>
      </c>
      <c r="W9" s="8"/>
      <c r="X9" s="7" t="s">
        <v>131</v>
      </c>
      <c r="Y9" s="7" t="s">
        <v>145</v>
      </c>
      <c r="Z9" s="7"/>
      <c r="AA9" s="7" t="s">
        <v>47</v>
      </c>
      <c r="AB9" s="7" t="s">
        <v>60</v>
      </c>
      <c r="AC9" s="7"/>
      <c r="AD9" s="7"/>
      <c r="AE9" s="7"/>
      <c r="AF9" s="7"/>
      <c r="AG9" s="7"/>
      <c r="AH9" s="7"/>
      <c r="AI9" s="7"/>
      <c r="AJ9" s="7"/>
      <c r="AK9" s="7"/>
      <c r="AL9" s="7"/>
      <c r="AN9" s="13">
        <f t="shared" ref="AN9:AN36" si="5">+AN8+1</f>
        <v>2</v>
      </c>
      <c r="AO9" s="7" t="s">
        <v>50</v>
      </c>
      <c r="AP9" s="7" t="s">
        <v>49</v>
      </c>
      <c r="AQ9" s="7" t="s">
        <v>50</v>
      </c>
      <c r="AR9" s="7" t="s">
        <v>74</v>
      </c>
      <c r="AS9" s="7" t="s">
        <v>50</v>
      </c>
      <c r="AT9" s="7" t="s">
        <v>62</v>
      </c>
      <c r="AU9" s="7" t="s">
        <v>62</v>
      </c>
      <c r="AV9" s="7" t="s">
        <v>57</v>
      </c>
      <c r="AW9" s="7" t="s">
        <v>50</v>
      </c>
      <c r="AX9" s="7" t="s">
        <v>74</v>
      </c>
      <c r="AY9" s="7" t="s">
        <v>50</v>
      </c>
      <c r="AZ9" s="7" t="s">
        <v>56</v>
      </c>
      <c r="BB9" s="423">
        <f>+IF(COUNTA(BC9:DY9)=0,"",BB8+1)</f>
        <v>2</v>
      </c>
      <c r="BC9" s="347" t="s">
        <v>69</v>
      </c>
      <c r="BD9" s="347" t="s">
        <v>60</v>
      </c>
      <c r="BE9" s="347" t="s">
        <v>47</v>
      </c>
      <c r="BF9" s="347" t="s">
        <v>85</v>
      </c>
      <c r="BG9" s="347" t="s">
        <v>47</v>
      </c>
      <c r="BH9" s="347" t="s">
        <v>74</v>
      </c>
      <c r="BI9" s="347" t="s">
        <v>69</v>
      </c>
      <c r="BJ9" s="424" t="s">
        <v>49</v>
      </c>
      <c r="BK9" s="347" t="s">
        <v>56</v>
      </c>
      <c r="BL9" s="347" t="s">
        <v>56</v>
      </c>
      <c r="BM9" s="347" t="s">
        <v>56</v>
      </c>
      <c r="BN9" s="347" t="s">
        <v>56</v>
      </c>
      <c r="BO9" s="347" t="s">
        <v>56</v>
      </c>
      <c r="BP9" s="347" t="s">
        <v>56</v>
      </c>
      <c r="BQ9" s="347" t="s">
        <v>49</v>
      </c>
      <c r="BR9" s="347" t="s">
        <v>50</v>
      </c>
      <c r="BS9" s="347" t="s">
        <v>49</v>
      </c>
      <c r="BT9" s="347" t="s">
        <v>50</v>
      </c>
      <c r="BU9" s="347" t="s">
        <v>50</v>
      </c>
      <c r="BV9" s="347" t="s">
        <v>50</v>
      </c>
      <c r="BW9" s="347" t="s">
        <v>49</v>
      </c>
      <c r="BX9" s="347" t="s">
        <v>49</v>
      </c>
      <c r="BY9" s="347" t="s">
        <v>70</v>
      </c>
      <c r="BZ9" s="347" t="s">
        <v>76</v>
      </c>
      <c r="CA9" s="347" t="s">
        <v>48</v>
      </c>
      <c r="CB9" s="347" t="s">
        <v>74</v>
      </c>
      <c r="CC9" s="347" t="s">
        <v>60</v>
      </c>
      <c r="CD9" s="347" t="s">
        <v>59</v>
      </c>
      <c r="CE9" s="347" t="s">
        <v>48</v>
      </c>
      <c r="CF9" s="347" t="s">
        <v>74</v>
      </c>
      <c r="CG9" s="347" t="s">
        <v>208</v>
      </c>
      <c r="CH9" s="347" t="s">
        <v>47</v>
      </c>
      <c r="CI9" s="347" t="s">
        <v>48</v>
      </c>
      <c r="CJ9" s="347" t="s">
        <v>47</v>
      </c>
      <c r="CK9" s="347" t="s">
        <v>56</v>
      </c>
      <c r="CL9" s="347" t="s">
        <v>47</v>
      </c>
      <c r="CM9" s="347" t="s">
        <v>46</v>
      </c>
      <c r="CN9" s="347" t="s">
        <v>53</v>
      </c>
      <c r="CO9" s="347" t="s">
        <v>49</v>
      </c>
      <c r="CP9" s="347" t="s">
        <v>59</v>
      </c>
      <c r="CQ9" s="347" t="s">
        <v>56</v>
      </c>
      <c r="CR9" s="347" t="s">
        <v>49</v>
      </c>
      <c r="CS9" s="347" t="s">
        <v>49</v>
      </c>
      <c r="CT9" s="347" t="s">
        <v>79</v>
      </c>
      <c r="CU9" s="347" t="s">
        <v>53</v>
      </c>
      <c r="CV9" s="347" t="s">
        <v>56</v>
      </c>
      <c r="CW9" s="347" t="s">
        <v>49</v>
      </c>
      <c r="CX9" s="347" t="s">
        <v>60</v>
      </c>
      <c r="CY9" s="347" t="s">
        <v>208</v>
      </c>
      <c r="CZ9" s="347" t="s">
        <v>56</v>
      </c>
      <c r="DA9" s="347" t="s">
        <v>56</v>
      </c>
      <c r="DB9" s="347" t="s">
        <v>208</v>
      </c>
      <c r="DC9" s="347" t="s">
        <v>53</v>
      </c>
      <c r="DD9" s="347" t="s">
        <v>70</v>
      </c>
      <c r="DE9" s="347" t="s">
        <v>73</v>
      </c>
      <c r="DF9" s="347" t="s">
        <v>73</v>
      </c>
      <c r="DG9" s="347" t="s">
        <v>49</v>
      </c>
      <c r="DH9" s="347" t="s">
        <v>47</v>
      </c>
      <c r="DI9" s="347" t="s">
        <v>70</v>
      </c>
      <c r="DJ9" s="347" t="s">
        <v>76</v>
      </c>
      <c r="DK9" s="347" t="s">
        <v>208</v>
      </c>
      <c r="DL9" s="427" t="s">
        <v>76</v>
      </c>
      <c r="DM9" s="347" t="s">
        <v>85</v>
      </c>
      <c r="DN9" s="347" t="s">
        <v>50</v>
      </c>
      <c r="DO9" s="347" t="s">
        <v>85</v>
      </c>
      <c r="DP9" s="347" t="s">
        <v>85</v>
      </c>
      <c r="DQ9" s="347" t="s">
        <v>56</v>
      </c>
      <c r="DR9" s="427" t="s">
        <v>54</v>
      </c>
      <c r="DS9" s="347" t="s">
        <v>208</v>
      </c>
      <c r="DT9" s="427" t="s">
        <v>54</v>
      </c>
      <c r="DU9" s="347" t="s">
        <v>60</v>
      </c>
      <c r="DV9" s="347" t="s">
        <v>56</v>
      </c>
      <c r="DW9" s="347" t="s">
        <v>56</v>
      </c>
      <c r="DX9" s="347" t="s">
        <v>56</v>
      </c>
      <c r="DY9" s="433" t="s">
        <v>56</v>
      </c>
      <c r="DZ9" s="347" t="s">
        <v>50</v>
      </c>
      <c r="EA9" s="347" t="s">
        <v>49</v>
      </c>
      <c r="EB9" s="347" t="s">
        <v>50</v>
      </c>
      <c r="EC9" s="347" t="s">
        <v>74</v>
      </c>
      <c r="ED9" s="347" t="s">
        <v>50</v>
      </c>
      <c r="EE9" s="347" t="s">
        <v>62</v>
      </c>
      <c r="EF9" s="347" t="s">
        <v>62</v>
      </c>
      <c r="EG9" s="427" t="s">
        <v>57</v>
      </c>
      <c r="EH9" s="347" t="s">
        <v>50</v>
      </c>
      <c r="EI9" s="347" t="s">
        <v>74</v>
      </c>
      <c r="EJ9" s="347" t="s">
        <v>50</v>
      </c>
      <c r="EK9" s="347"/>
      <c r="EL9" s="347" t="s">
        <v>56</v>
      </c>
    </row>
    <row r="10" spans="1:143" ht="101.5" x14ac:dyDescent="0.35">
      <c r="A10" s="11">
        <f t="shared" si="4"/>
        <v>3</v>
      </c>
      <c r="B10" s="7" t="s">
        <v>138</v>
      </c>
      <c r="C10" s="7" t="s">
        <v>50</v>
      </c>
      <c r="D10" s="7" t="s">
        <v>147</v>
      </c>
      <c r="E10" s="7"/>
      <c r="F10" s="7" t="s">
        <v>146</v>
      </c>
      <c r="G10" s="7"/>
      <c r="H10" s="10"/>
      <c r="I10" s="10"/>
      <c r="J10" s="10"/>
      <c r="K10" s="10"/>
      <c r="L10" s="10"/>
      <c r="M10" s="10"/>
      <c r="N10" s="10"/>
      <c r="O10" s="10"/>
      <c r="P10" s="10"/>
      <c r="Q10" s="10"/>
      <c r="R10" s="10"/>
      <c r="S10" s="9"/>
      <c r="T10" s="7" t="s">
        <v>145</v>
      </c>
      <c r="U10" s="8"/>
      <c r="V10" s="7" t="s">
        <v>93</v>
      </c>
      <c r="W10" s="8"/>
      <c r="X10" s="7" t="s">
        <v>131</v>
      </c>
      <c r="Y10" s="7" t="s">
        <v>142</v>
      </c>
      <c r="Z10" s="7"/>
      <c r="AA10" s="7" t="s">
        <v>50</v>
      </c>
      <c r="AB10" s="7" t="s">
        <v>47</v>
      </c>
      <c r="AC10" s="7" t="s">
        <v>60</v>
      </c>
      <c r="AD10" s="7" t="s">
        <v>69</v>
      </c>
      <c r="AE10" s="7"/>
      <c r="AF10" s="7"/>
      <c r="AG10" s="7"/>
      <c r="AH10" s="7"/>
      <c r="AI10" s="7"/>
      <c r="AJ10" s="7"/>
      <c r="AK10" s="7"/>
      <c r="AL10" s="7"/>
      <c r="AN10" s="13">
        <f t="shared" si="5"/>
        <v>3</v>
      </c>
      <c r="AO10" s="7" t="s">
        <v>49</v>
      </c>
      <c r="AP10" s="7" t="s">
        <v>56</v>
      </c>
      <c r="AQ10" s="7" t="s">
        <v>73</v>
      </c>
      <c r="AR10" s="7" t="s">
        <v>85</v>
      </c>
      <c r="AS10" s="7" t="s">
        <v>57</v>
      </c>
      <c r="AT10" s="7" t="s">
        <v>48</v>
      </c>
      <c r="AU10" s="7" t="s">
        <v>50</v>
      </c>
      <c r="AV10" s="7" t="s">
        <v>208</v>
      </c>
      <c r="AW10" s="7" t="s">
        <v>74</v>
      </c>
      <c r="AX10" s="7" t="s">
        <v>50</v>
      </c>
      <c r="AY10" s="7" t="s">
        <v>47</v>
      </c>
      <c r="AZ10" s="7" t="s">
        <v>50</v>
      </c>
      <c r="BB10" s="423">
        <f t="shared" ref="BB10:BB40" si="6">+IF(COUNTA(BC10:DY10)=0,"",BB9+1)</f>
        <v>3</v>
      </c>
      <c r="BC10" s="421" t="s">
        <v>45</v>
      </c>
      <c r="BD10" s="421" t="s">
        <v>45</v>
      </c>
      <c r="BE10" s="347" t="s">
        <v>60</v>
      </c>
      <c r="BF10" s="347" t="s">
        <v>74</v>
      </c>
      <c r="BG10" s="347" t="s">
        <v>60</v>
      </c>
      <c r="BH10" s="427" t="s">
        <v>54</v>
      </c>
      <c r="BI10" s="421" t="s">
        <v>45</v>
      </c>
      <c r="BJ10" s="424" t="s">
        <v>208</v>
      </c>
      <c r="BK10" s="347" t="s">
        <v>50</v>
      </c>
      <c r="BL10" s="347" t="s">
        <v>50</v>
      </c>
      <c r="BM10" s="347" t="s">
        <v>50</v>
      </c>
      <c r="BN10" s="347" t="s">
        <v>49</v>
      </c>
      <c r="BO10" s="347" t="s">
        <v>62</v>
      </c>
      <c r="BP10" s="347" t="s">
        <v>49</v>
      </c>
      <c r="BQ10" s="347" t="s">
        <v>208</v>
      </c>
      <c r="BR10" s="347" t="s">
        <v>49</v>
      </c>
      <c r="BS10" s="347" t="s">
        <v>70</v>
      </c>
      <c r="BT10" s="347" t="s">
        <v>208</v>
      </c>
      <c r="BU10" s="347" t="s">
        <v>49</v>
      </c>
      <c r="BV10" s="347" t="s">
        <v>49</v>
      </c>
      <c r="BW10" s="347" t="s">
        <v>47</v>
      </c>
      <c r="BX10" s="347" t="s">
        <v>208</v>
      </c>
      <c r="BY10" s="421" t="s">
        <v>45</v>
      </c>
      <c r="BZ10" s="347" t="s">
        <v>60</v>
      </c>
      <c r="CA10" s="347" t="s">
        <v>60</v>
      </c>
      <c r="CB10" s="347" t="s">
        <v>70</v>
      </c>
      <c r="CC10" s="347" t="s">
        <v>44</v>
      </c>
      <c r="CD10" s="347" t="s">
        <v>67</v>
      </c>
      <c r="CE10" s="347" t="s">
        <v>47</v>
      </c>
      <c r="CF10" s="347" t="s">
        <v>47</v>
      </c>
      <c r="CG10" s="347" t="s">
        <v>205</v>
      </c>
      <c r="CH10" s="347" t="s">
        <v>73</v>
      </c>
      <c r="CI10" s="347" t="s">
        <v>47</v>
      </c>
      <c r="CJ10" s="347" t="s">
        <v>70</v>
      </c>
      <c r="CK10" s="347" t="s">
        <v>49</v>
      </c>
      <c r="CL10" s="347" t="s">
        <v>53</v>
      </c>
      <c r="CM10" s="347" t="s">
        <v>64</v>
      </c>
      <c r="CN10" s="347" t="s">
        <v>60</v>
      </c>
      <c r="CO10" s="347" t="s">
        <v>60</v>
      </c>
      <c r="CP10" s="421" t="s">
        <v>57</v>
      </c>
      <c r="CQ10" s="347" t="s">
        <v>208</v>
      </c>
      <c r="CR10" s="347" t="s">
        <v>48</v>
      </c>
      <c r="CS10" s="347" t="s">
        <v>60</v>
      </c>
      <c r="CT10" s="347" t="s">
        <v>44</v>
      </c>
      <c r="CU10" s="347" t="s">
        <v>60</v>
      </c>
      <c r="CV10" s="347" t="s">
        <v>50</v>
      </c>
      <c r="CW10" s="347" t="s">
        <v>208</v>
      </c>
      <c r="CX10" s="427" t="s">
        <v>45</v>
      </c>
      <c r="CY10" s="347" t="s">
        <v>205</v>
      </c>
      <c r="CZ10" s="347" t="s">
        <v>50</v>
      </c>
      <c r="DA10" s="347" t="s">
        <v>50</v>
      </c>
      <c r="DB10" s="347" t="s">
        <v>205</v>
      </c>
      <c r="DC10" s="347" t="s">
        <v>60</v>
      </c>
      <c r="DD10" s="347" t="s">
        <v>76</v>
      </c>
      <c r="DE10" s="347" t="s">
        <v>53</v>
      </c>
      <c r="DF10" s="347" t="s">
        <v>70</v>
      </c>
      <c r="DG10" s="347" t="s">
        <v>62</v>
      </c>
      <c r="DH10" s="347" t="s">
        <v>53</v>
      </c>
      <c r="DI10" s="347" t="s">
        <v>95</v>
      </c>
      <c r="DJ10" s="347" t="s">
        <v>59</v>
      </c>
      <c r="DK10" s="347" t="s">
        <v>205</v>
      </c>
      <c r="DL10" s="347" t="s">
        <v>60</v>
      </c>
      <c r="DM10" s="347" t="s">
        <v>74</v>
      </c>
      <c r="DN10" s="347" t="s">
        <v>49</v>
      </c>
      <c r="DO10" s="347" t="s">
        <v>74</v>
      </c>
      <c r="DP10" s="347" t="s">
        <v>74</v>
      </c>
      <c r="DQ10" s="427" t="s">
        <v>54</v>
      </c>
      <c r="DR10" s="347" t="s">
        <v>95</v>
      </c>
      <c r="DS10" s="347" t="s">
        <v>205</v>
      </c>
      <c r="DT10" s="347" t="s">
        <v>60</v>
      </c>
      <c r="DU10" s="421" t="s">
        <v>45</v>
      </c>
      <c r="DV10" s="347" t="s">
        <v>62</v>
      </c>
      <c r="DW10" s="347" t="s">
        <v>62</v>
      </c>
      <c r="DX10" s="347" t="s">
        <v>53</v>
      </c>
      <c r="DY10" s="433" t="s">
        <v>53</v>
      </c>
      <c r="DZ10" s="347" t="s">
        <v>49</v>
      </c>
      <c r="EA10" s="347" t="s">
        <v>56</v>
      </c>
      <c r="EB10" s="347" t="s">
        <v>73</v>
      </c>
      <c r="EC10" s="347" t="s">
        <v>85</v>
      </c>
      <c r="ED10" s="427" t="s">
        <v>57</v>
      </c>
      <c r="EE10" s="347" t="s">
        <v>48</v>
      </c>
      <c r="EF10" s="347" t="s">
        <v>50</v>
      </c>
      <c r="EG10" s="347" t="s">
        <v>208</v>
      </c>
      <c r="EH10" s="347" t="s">
        <v>74</v>
      </c>
      <c r="EI10" s="347" t="s">
        <v>50</v>
      </c>
      <c r="EJ10" s="347" t="s">
        <v>47</v>
      </c>
      <c r="EK10" s="347"/>
      <c r="EL10" s="347" t="s">
        <v>50</v>
      </c>
    </row>
    <row r="11" spans="1:143" ht="116" x14ac:dyDescent="0.35">
      <c r="A11" s="11">
        <f t="shared" si="4"/>
        <v>4</v>
      </c>
      <c r="B11" s="7" t="s">
        <v>138</v>
      </c>
      <c r="C11" s="7" t="s">
        <v>49</v>
      </c>
      <c r="D11" s="7" t="s">
        <v>144</v>
      </c>
      <c r="E11" s="7"/>
      <c r="F11" s="7" t="s">
        <v>143</v>
      </c>
      <c r="G11" s="7"/>
      <c r="H11" s="10"/>
      <c r="I11" s="10"/>
      <c r="J11" s="10"/>
      <c r="K11" s="10"/>
      <c r="L11" s="10"/>
      <c r="M11" s="10"/>
      <c r="N11" s="10"/>
      <c r="O11" s="10"/>
      <c r="P11" s="10"/>
      <c r="Q11" s="10"/>
      <c r="R11" s="10"/>
      <c r="S11" s="9"/>
      <c r="T11" s="7" t="s">
        <v>142</v>
      </c>
      <c r="U11" s="8"/>
      <c r="V11" s="7" t="s">
        <v>81</v>
      </c>
      <c r="W11" s="8"/>
      <c r="X11" s="7" t="s">
        <v>131</v>
      </c>
      <c r="Y11" s="7" t="s">
        <v>139</v>
      </c>
      <c r="Z11" s="7"/>
      <c r="AA11" s="7" t="s">
        <v>50</v>
      </c>
      <c r="AB11" s="7" t="s">
        <v>85</v>
      </c>
      <c r="AC11" s="7" t="s">
        <v>74</v>
      </c>
      <c r="AD11" s="7" t="s">
        <v>76</v>
      </c>
      <c r="AE11" s="7" t="s">
        <v>60</v>
      </c>
      <c r="AF11" s="7"/>
      <c r="AG11" s="7"/>
      <c r="AH11" s="7"/>
      <c r="AI11" s="7"/>
      <c r="AJ11" s="7"/>
      <c r="AK11" s="7"/>
      <c r="AL11" s="7"/>
      <c r="AN11" s="13">
        <f t="shared" si="5"/>
        <v>4</v>
      </c>
      <c r="AO11" s="7" t="s">
        <v>69</v>
      </c>
      <c r="AP11" s="7" t="s">
        <v>208</v>
      </c>
      <c r="AQ11" s="7" t="s">
        <v>49</v>
      </c>
      <c r="AR11" s="7" t="s">
        <v>76</v>
      </c>
      <c r="AS11" s="7" t="s">
        <v>74</v>
      </c>
      <c r="AT11" s="7" t="s">
        <v>50</v>
      </c>
      <c r="AU11" s="7" t="s">
        <v>57</v>
      </c>
      <c r="AV11" s="7" t="s">
        <v>205</v>
      </c>
      <c r="AW11" s="7" t="s">
        <v>73</v>
      </c>
      <c r="AX11" s="7" t="s">
        <v>57</v>
      </c>
      <c r="AY11" s="7" t="s">
        <v>56</v>
      </c>
      <c r="AZ11" s="7" t="s">
        <v>49</v>
      </c>
      <c r="BB11" s="423">
        <f t="shared" si="6"/>
        <v>4</v>
      </c>
      <c r="BC11" s="421" t="s">
        <v>57</v>
      </c>
      <c r="BD11" s="421" t="s">
        <v>57</v>
      </c>
      <c r="BE11" s="347" t="s">
        <v>69</v>
      </c>
      <c r="BF11" s="427" t="s">
        <v>76</v>
      </c>
      <c r="BG11" s="347" t="s">
        <v>69</v>
      </c>
      <c r="BH11" s="427" t="s">
        <v>76</v>
      </c>
      <c r="BI11" s="421" t="s">
        <v>57</v>
      </c>
      <c r="BJ11" s="424" t="s">
        <v>205</v>
      </c>
      <c r="BK11" s="347" t="s">
        <v>49</v>
      </c>
      <c r="BL11" s="347" t="s">
        <v>49</v>
      </c>
      <c r="BM11" s="347" t="s">
        <v>49</v>
      </c>
      <c r="BN11" s="347" t="s">
        <v>62</v>
      </c>
      <c r="BO11" s="347" t="s">
        <v>95</v>
      </c>
      <c r="BP11" s="347" t="s">
        <v>208</v>
      </c>
      <c r="BQ11" s="347" t="s">
        <v>205</v>
      </c>
      <c r="BR11" s="347" t="s">
        <v>47</v>
      </c>
      <c r="BS11" s="347" t="s">
        <v>60</v>
      </c>
      <c r="BT11" s="347" t="s">
        <v>205</v>
      </c>
      <c r="BU11" s="347" t="s">
        <v>62</v>
      </c>
      <c r="BV11" s="347" t="s">
        <v>73</v>
      </c>
      <c r="BW11" s="347" t="s">
        <v>73</v>
      </c>
      <c r="BX11" s="347" t="s">
        <v>205</v>
      </c>
      <c r="BY11" s="421" t="s">
        <v>57</v>
      </c>
      <c r="BZ11" s="347" t="s">
        <v>59</v>
      </c>
      <c r="CA11" s="347" t="s">
        <v>59</v>
      </c>
      <c r="CB11" s="421" t="s">
        <v>45</v>
      </c>
      <c r="CC11" s="347" t="s">
        <v>67</v>
      </c>
      <c r="CD11" s="421" t="s">
        <v>45</v>
      </c>
      <c r="CE11" s="347" t="s">
        <v>73</v>
      </c>
      <c r="CF11" s="347" t="s">
        <v>73</v>
      </c>
      <c r="CG11" s="347" t="s">
        <v>74</v>
      </c>
      <c r="CH11" s="347" t="s">
        <v>60</v>
      </c>
      <c r="CI11" s="347" t="s">
        <v>73</v>
      </c>
      <c r="CJ11" s="347" t="s">
        <v>60</v>
      </c>
      <c r="CK11" s="347" t="s">
        <v>208</v>
      </c>
      <c r="CL11" s="347" t="s">
        <v>60</v>
      </c>
      <c r="CM11" s="421" t="s">
        <v>57</v>
      </c>
      <c r="CN11" s="347" t="s">
        <v>46</v>
      </c>
      <c r="CO11" s="347" t="s">
        <v>44</v>
      </c>
      <c r="CP11" s="421" t="s">
        <v>54</v>
      </c>
      <c r="CQ11" s="347" t="s">
        <v>205</v>
      </c>
      <c r="CR11" s="347" t="s">
        <v>47</v>
      </c>
      <c r="CS11" s="347" t="s">
        <v>69</v>
      </c>
      <c r="CT11" s="421" t="s">
        <v>57</v>
      </c>
      <c r="CU11" s="347" t="s">
        <v>45</v>
      </c>
      <c r="CV11" s="347" t="s">
        <v>49</v>
      </c>
      <c r="CW11" s="347" t="s">
        <v>205</v>
      </c>
      <c r="CX11" s="421" t="s">
        <v>57</v>
      </c>
      <c r="CY11" s="347" t="s">
        <v>74</v>
      </c>
      <c r="CZ11" s="347" t="s">
        <v>49</v>
      </c>
      <c r="DA11" s="347" t="s">
        <v>49</v>
      </c>
      <c r="DB11" s="347" t="s">
        <v>47</v>
      </c>
      <c r="DC11" s="427" t="s">
        <v>45</v>
      </c>
      <c r="DD11" s="421" t="s">
        <v>45</v>
      </c>
      <c r="DE11" s="347" t="s">
        <v>59</v>
      </c>
      <c r="DF11" s="421" t="s">
        <v>45</v>
      </c>
      <c r="DG11" s="347" t="s">
        <v>54</v>
      </c>
      <c r="DH11" s="421" t="s">
        <v>45</v>
      </c>
      <c r="DI11" s="421" t="s">
        <v>45</v>
      </c>
      <c r="DJ11" s="421" t="s">
        <v>45</v>
      </c>
      <c r="DK11" s="427" t="s">
        <v>54</v>
      </c>
      <c r="DL11" s="347" t="s">
        <v>69</v>
      </c>
      <c r="DM11" s="427" t="s">
        <v>76</v>
      </c>
      <c r="DN11" s="347" t="s">
        <v>208</v>
      </c>
      <c r="DO11" s="427" t="s">
        <v>76</v>
      </c>
      <c r="DP11" s="427" t="s">
        <v>45</v>
      </c>
      <c r="DQ11" s="347" t="s">
        <v>53</v>
      </c>
      <c r="DR11" s="347" t="s">
        <v>64</v>
      </c>
      <c r="DS11" s="347" t="s">
        <v>47</v>
      </c>
      <c r="DT11" s="427" t="s">
        <v>45</v>
      </c>
      <c r="DU11" s="421" t="s">
        <v>57</v>
      </c>
      <c r="DV11" s="347" t="s">
        <v>47</v>
      </c>
      <c r="DW11" s="347" t="s">
        <v>53</v>
      </c>
      <c r="DX11" s="347" t="s">
        <v>95</v>
      </c>
      <c r="DY11" s="433" t="s">
        <v>64</v>
      </c>
      <c r="DZ11" s="347" t="s">
        <v>69</v>
      </c>
      <c r="EA11" s="347" t="s">
        <v>208</v>
      </c>
      <c r="EB11" s="347" t="s">
        <v>49</v>
      </c>
      <c r="EC11" s="427" t="s">
        <v>76</v>
      </c>
      <c r="ED11" s="347" t="s">
        <v>74</v>
      </c>
      <c r="EE11" s="347" t="s">
        <v>50</v>
      </c>
      <c r="EF11" s="427" t="s">
        <v>57</v>
      </c>
      <c r="EG11" s="347" t="s">
        <v>205</v>
      </c>
      <c r="EH11" s="347" t="s">
        <v>73</v>
      </c>
      <c r="EI11" s="427" t="s">
        <v>57</v>
      </c>
      <c r="EJ11" s="347" t="s">
        <v>56</v>
      </c>
      <c r="EK11" s="347"/>
      <c r="EL11" s="347" t="s">
        <v>49</v>
      </c>
    </row>
    <row r="12" spans="1:143" ht="101.5" x14ac:dyDescent="0.35">
      <c r="A12" s="11">
        <f t="shared" si="4"/>
        <v>5</v>
      </c>
      <c r="B12" s="7" t="s">
        <v>138</v>
      </c>
      <c r="C12" s="7" t="s">
        <v>208</v>
      </c>
      <c r="D12" s="7" t="s">
        <v>141</v>
      </c>
      <c r="E12" s="7"/>
      <c r="F12" s="7" t="s">
        <v>140</v>
      </c>
      <c r="G12" s="7" t="s">
        <v>209</v>
      </c>
      <c r="H12" s="2"/>
      <c r="I12" s="10"/>
      <c r="J12" s="10"/>
      <c r="K12" s="10"/>
      <c r="L12" s="10"/>
      <c r="M12" s="10"/>
      <c r="N12" s="10"/>
      <c r="O12" s="10"/>
      <c r="P12" s="10"/>
      <c r="Q12" s="10"/>
      <c r="R12" s="10"/>
      <c r="S12" s="9"/>
      <c r="T12" s="7" t="s">
        <v>139</v>
      </c>
      <c r="U12" s="8"/>
      <c r="V12" s="2" t="s">
        <v>71</v>
      </c>
      <c r="W12" s="8"/>
      <c r="X12" s="7" t="s">
        <v>131</v>
      </c>
      <c r="Y12" s="7" t="s">
        <v>134</v>
      </c>
      <c r="Z12" s="7"/>
      <c r="AA12" s="7" t="s">
        <v>49</v>
      </c>
      <c r="AB12" s="7" t="s">
        <v>47</v>
      </c>
      <c r="AC12" s="7" t="s">
        <v>60</v>
      </c>
      <c r="AD12" s="7" t="s">
        <v>69</v>
      </c>
      <c r="AE12" s="7"/>
      <c r="AF12" s="7"/>
      <c r="AG12" s="7"/>
      <c r="AH12" s="7"/>
      <c r="AI12" s="7"/>
      <c r="AJ12" s="7"/>
      <c r="AK12" s="7"/>
      <c r="AL12" s="7"/>
      <c r="AN12" s="13">
        <f t="shared" si="5"/>
        <v>5</v>
      </c>
      <c r="AO12" s="7" t="s">
        <v>60</v>
      </c>
      <c r="AP12" s="7" t="s">
        <v>205</v>
      </c>
      <c r="AQ12" s="7" t="s">
        <v>70</v>
      </c>
      <c r="AR12" s="7" t="s">
        <v>60</v>
      </c>
      <c r="AS12" s="7" t="s">
        <v>48</v>
      </c>
      <c r="AT12" s="7" t="s">
        <v>60</v>
      </c>
      <c r="AU12" s="7" t="s">
        <v>53</v>
      </c>
      <c r="AV12" s="7" t="s">
        <v>56</v>
      </c>
      <c r="AW12" s="7" t="s">
        <v>70</v>
      </c>
      <c r="AX12" s="7" t="s">
        <v>208</v>
      </c>
      <c r="AY12" s="7" t="s">
        <v>54</v>
      </c>
      <c r="AZ12" s="7" t="s">
        <v>208</v>
      </c>
      <c r="BB12" s="423">
        <f t="shared" si="6"/>
        <v>5</v>
      </c>
      <c r="BC12" s="421" t="s">
        <v>54</v>
      </c>
      <c r="BD12" s="421" t="s">
        <v>54</v>
      </c>
      <c r="BE12" s="421" t="s">
        <v>45</v>
      </c>
      <c r="BF12" s="347" t="s">
        <v>60</v>
      </c>
      <c r="BG12" s="421" t="s">
        <v>45</v>
      </c>
      <c r="BH12" s="347" t="s">
        <v>60</v>
      </c>
      <c r="BI12" s="421" t="s">
        <v>54</v>
      </c>
      <c r="BJ12" s="424" t="s">
        <v>62</v>
      </c>
      <c r="BK12" s="347" t="s">
        <v>208</v>
      </c>
      <c r="BL12" s="347" t="s">
        <v>208</v>
      </c>
      <c r="BM12" s="347" t="s">
        <v>208</v>
      </c>
      <c r="BN12" s="347" t="s">
        <v>79</v>
      </c>
      <c r="BO12" s="347" t="s">
        <v>64</v>
      </c>
      <c r="BP12" s="347" t="s">
        <v>205</v>
      </c>
      <c r="BQ12" s="347" t="s">
        <v>62</v>
      </c>
      <c r="BR12" s="347" t="s">
        <v>53</v>
      </c>
      <c r="BS12" s="347" t="s">
        <v>69</v>
      </c>
      <c r="BT12" s="347" t="s">
        <v>74</v>
      </c>
      <c r="BU12" s="347" t="s">
        <v>47</v>
      </c>
      <c r="BV12" s="347" t="s">
        <v>70</v>
      </c>
      <c r="BW12" s="347" t="s">
        <v>70</v>
      </c>
      <c r="BX12" s="347" t="s">
        <v>47</v>
      </c>
      <c r="BY12" s="421" t="s">
        <v>54</v>
      </c>
      <c r="BZ12" s="421" t="s">
        <v>45</v>
      </c>
      <c r="CA12" s="347" t="s">
        <v>67</v>
      </c>
      <c r="CB12" s="421" t="s">
        <v>57</v>
      </c>
      <c r="CC12" s="421" t="s">
        <v>45</v>
      </c>
      <c r="CD12" s="421" t="s">
        <v>57</v>
      </c>
      <c r="CE12" s="347" t="s">
        <v>70</v>
      </c>
      <c r="CF12" s="421" t="s">
        <v>57</v>
      </c>
      <c r="CG12" s="347" t="s">
        <v>48</v>
      </c>
      <c r="CH12" s="347" t="s">
        <v>59</v>
      </c>
      <c r="CI12" s="347" t="s">
        <v>44</v>
      </c>
      <c r="CJ12" s="347" t="s">
        <v>69</v>
      </c>
      <c r="CK12" s="347" t="s">
        <v>205</v>
      </c>
      <c r="CL12" s="347" t="s">
        <v>59</v>
      </c>
      <c r="CM12" s="421" t="s">
        <v>45</v>
      </c>
      <c r="CN12" s="421" t="s">
        <v>57</v>
      </c>
      <c r="CO12" s="421" t="s">
        <v>57</v>
      </c>
      <c r="CP12" s="421" t="s">
        <v>76</v>
      </c>
      <c r="CQ12" s="427" t="s">
        <v>54</v>
      </c>
      <c r="CR12" s="347" t="s">
        <v>46</v>
      </c>
      <c r="CS12" s="347" t="s">
        <v>92</v>
      </c>
      <c r="CT12" s="421" t="s">
        <v>54</v>
      </c>
      <c r="CU12" s="421" t="s">
        <v>57</v>
      </c>
      <c r="CV12" s="347" t="s">
        <v>69</v>
      </c>
      <c r="CW12" s="347" t="s">
        <v>62</v>
      </c>
      <c r="CX12" s="421" t="s">
        <v>54</v>
      </c>
      <c r="CY12" s="347" t="s">
        <v>47</v>
      </c>
      <c r="CZ12" s="347" t="s">
        <v>208</v>
      </c>
      <c r="DA12" s="347" t="s">
        <v>208</v>
      </c>
      <c r="DB12" s="347" t="s">
        <v>60</v>
      </c>
      <c r="DC12" s="421" t="s">
        <v>57</v>
      </c>
      <c r="DD12" s="421" t="s">
        <v>57</v>
      </c>
      <c r="DE12" s="421" t="s">
        <v>45</v>
      </c>
      <c r="DF12" s="421" t="s">
        <v>57</v>
      </c>
      <c r="DG12" s="347" t="s">
        <v>44</v>
      </c>
      <c r="DH12" s="421" t="s">
        <v>57</v>
      </c>
      <c r="DI12" s="421" t="s">
        <v>57</v>
      </c>
      <c r="DJ12" s="421" t="s">
        <v>57</v>
      </c>
      <c r="DK12" s="347" t="s">
        <v>53</v>
      </c>
      <c r="DL12" s="427" t="s">
        <v>45</v>
      </c>
      <c r="DM12" s="347" t="s">
        <v>95</v>
      </c>
      <c r="DN12" s="347" t="s">
        <v>205</v>
      </c>
      <c r="DO12" s="347" t="s">
        <v>95</v>
      </c>
      <c r="DP12" s="347" t="s">
        <v>95</v>
      </c>
      <c r="DQ12" s="347" t="s">
        <v>69</v>
      </c>
      <c r="DR12" s="421" t="s">
        <v>45</v>
      </c>
      <c r="DS12" s="347" t="s">
        <v>60</v>
      </c>
      <c r="DT12" s="421" t="s">
        <v>57</v>
      </c>
      <c r="DU12" s="421" t="s">
        <v>54</v>
      </c>
      <c r="DV12" s="427" t="s">
        <v>54</v>
      </c>
      <c r="DW12" s="347" t="s">
        <v>59</v>
      </c>
      <c r="DX12" s="347" t="s">
        <v>64</v>
      </c>
      <c r="DY12" s="434" t="s">
        <v>45</v>
      </c>
      <c r="DZ12" s="347" t="s">
        <v>60</v>
      </c>
      <c r="EA12" s="347" t="s">
        <v>205</v>
      </c>
      <c r="EB12" s="347" t="s">
        <v>70</v>
      </c>
      <c r="EC12" s="347" t="s">
        <v>60</v>
      </c>
      <c r="ED12" s="347" t="s">
        <v>48</v>
      </c>
      <c r="EE12" s="347" t="s">
        <v>60</v>
      </c>
      <c r="EF12" s="347" t="s">
        <v>53</v>
      </c>
      <c r="EG12" s="347" t="s">
        <v>56</v>
      </c>
      <c r="EH12" s="347" t="s">
        <v>70</v>
      </c>
      <c r="EI12" s="347" t="s">
        <v>208</v>
      </c>
      <c r="EJ12" s="427" t="s">
        <v>54</v>
      </c>
      <c r="EK12" s="347"/>
      <c r="EL12" s="347" t="s">
        <v>208</v>
      </c>
    </row>
    <row r="13" spans="1:143" ht="116" x14ac:dyDescent="0.35">
      <c r="A13" s="11">
        <f t="shared" si="4"/>
        <v>6</v>
      </c>
      <c r="B13" s="7" t="s">
        <v>138</v>
      </c>
      <c r="C13" s="7" t="s">
        <v>62</v>
      </c>
      <c r="D13" s="7" t="s">
        <v>137</v>
      </c>
      <c r="E13" s="7"/>
      <c r="F13" s="10" t="s">
        <v>136</v>
      </c>
      <c r="G13" s="10"/>
      <c r="H13" s="10" t="s">
        <v>135</v>
      </c>
      <c r="I13" s="10"/>
      <c r="J13" s="10"/>
      <c r="K13" s="10"/>
      <c r="L13" s="10"/>
      <c r="M13" s="10"/>
      <c r="N13" s="10"/>
      <c r="O13" s="10"/>
      <c r="P13" s="10"/>
      <c r="Q13" s="10"/>
      <c r="R13" s="10"/>
      <c r="S13" s="9"/>
      <c r="T13" s="7" t="s">
        <v>134</v>
      </c>
      <c r="U13" s="8"/>
      <c r="V13" s="2" t="s">
        <v>51</v>
      </c>
      <c r="W13" s="8"/>
      <c r="X13" s="7" t="s">
        <v>131</v>
      </c>
      <c r="Y13" s="7" t="s">
        <v>132</v>
      </c>
      <c r="Z13" s="7"/>
      <c r="AA13" s="7" t="s">
        <v>50</v>
      </c>
      <c r="AB13" s="7" t="s">
        <v>74</v>
      </c>
      <c r="AC13" s="7" t="s">
        <v>54</v>
      </c>
      <c r="AD13" s="7" t="s">
        <v>76</v>
      </c>
      <c r="AE13" s="7" t="s">
        <v>60</v>
      </c>
      <c r="AF13" s="7"/>
      <c r="AG13" s="7"/>
      <c r="AH13" s="7"/>
      <c r="AI13" s="7"/>
      <c r="AJ13" s="7"/>
      <c r="AK13" s="7"/>
      <c r="AL13" s="7"/>
      <c r="AN13" s="13">
        <f t="shared" si="5"/>
        <v>6</v>
      </c>
      <c r="AO13" s="7" t="s">
        <v>85</v>
      </c>
      <c r="AP13" s="7" t="s">
        <v>50</v>
      </c>
      <c r="AQ13" s="7" t="s">
        <v>208</v>
      </c>
      <c r="AR13" s="7" t="s">
        <v>48</v>
      </c>
      <c r="AS13" s="7" t="s">
        <v>208</v>
      </c>
      <c r="AT13" s="7" t="s">
        <v>56</v>
      </c>
      <c r="AU13" s="7" t="s">
        <v>49</v>
      </c>
      <c r="AV13" s="7" t="s">
        <v>53</v>
      </c>
      <c r="AW13" s="7" t="s">
        <v>49</v>
      </c>
      <c r="AX13" s="7" t="s">
        <v>205</v>
      </c>
      <c r="AY13" s="7" t="s">
        <v>208</v>
      </c>
      <c r="AZ13" s="7" t="s">
        <v>205</v>
      </c>
      <c r="BB13" s="423">
        <f t="shared" si="6"/>
        <v>6</v>
      </c>
      <c r="BC13" s="421" t="s">
        <v>76</v>
      </c>
      <c r="BD13" s="421" t="s">
        <v>76</v>
      </c>
      <c r="BE13" s="421" t="s">
        <v>57</v>
      </c>
      <c r="BF13" s="421" t="s">
        <v>69</v>
      </c>
      <c r="BG13" s="421" t="s">
        <v>57</v>
      </c>
      <c r="BH13" s="421" t="s">
        <v>69</v>
      </c>
      <c r="BI13" s="421" t="s">
        <v>76</v>
      </c>
      <c r="BJ13" s="424" t="s">
        <v>79</v>
      </c>
      <c r="BK13" s="347" t="s">
        <v>205</v>
      </c>
      <c r="BL13" s="347" t="s">
        <v>205</v>
      </c>
      <c r="BM13" s="347" t="s">
        <v>205</v>
      </c>
      <c r="BN13" s="347" t="s">
        <v>53</v>
      </c>
      <c r="BO13" s="421" t="s">
        <v>45</v>
      </c>
      <c r="BP13" s="347" t="s">
        <v>53</v>
      </c>
      <c r="BQ13" s="347" t="s">
        <v>53</v>
      </c>
      <c r="BR13" s="347" t="s">
        <v>69</v>
      </c>
      <c r="BS13" s="421" t="s">
        <v>45</v>
      </c>
      <c r="BT13" s="347" t="s">
        <v>47</v>
      </c>
      <c r="BU13" s="347" t="s">
        <v>73</v>
      </c>
      <c r="BV13" s="347" t="s">
        <v>60</v>
      </c>
      <c r="BW13" s="347" t="s">
        <v>60</v>
      </c>
      <c r="BX13" s="347" t="s">
        <v>73</v>
      </c>
      <c r="BY13" s="421" t="s">
        <v>76</v>
      </c>
      <c r="BZ13" s="421" t="s">
        <v>57</v>
      </c>
      <c r="CA13" s="421" t="s">
        <v>45</v>
      </c>
      <c r="CB13" s="421" t="s">
        <v>54</v>
      </c>
      <c r="CC13" s="421" t="s">
        <v>57</v>
      </c>
      <c r="CD13" s="421" t="s">
        <v>54</v>
      </c>
      <c r="CE13" s="427" t="s">
        <v>76</v>
      </c>
      <c r="CF13" s="421" t="s">
        <v>45</v>
      </c>
      <c r="CG13" s="347" t="s">
        <v>47</v>
      </c>
      <c r="CH13" s="421" t="s">
        <v>45</v>
      </c>
      <c r="CI13" s="421" t="s">
        <v>57</v>
      </c>
      <c r="CJ13" s="347" t="s">
        <v>59</v>
      </c>
      <c r="CK13" s="347" t="s">
        <v>48</v>
      </c>
      <c r="CL13" s="421" t="s">
        <v>57</v>
      </c>
      <c r="CM13" s="421" t="s">
        <v>54</v>
      </c>
      <c r="CN13" s="421" t="s">
        <v>45</v>
      </c>
      <c r="CO13" s="421" t="s">
        <v>54</v>
      </c>
      <c r="CP13" s="362"/>
      <c r="CQ13" s="347" t="s">
        <v>53</v>
      </c>
      <c r="CR13" s="427" t="s">
        <v>45</v>
      </c>
      <c r="CS13" s="347" t="s">
        <v>64</v>
      </c>
      <c r="CT13" s="421" t="s">
        <v>76</v>
      </c>
      <c r="CU13" s="421" t="s">
        <v>54</v>
      </c>
      <c r="CV13" s="421" t="s">
        <v>45</v>
      </c>
      <c r="CW13" s="347" t="s">
        <v>60</v>
      </c>
      <c r="CX13" s="421" t="s">
        <v>76</v>
      </c>
      <c r="CY13" s="347" t="s">
        <v>60</v>
      </c>
      <c r="CZ13" s="347" t="s">
        <v>205</v>
      </c>
      <c r="DA13" s="347" t="s">
        <v>205</v>
      </c>
      <c r="DB13" s="427" t="s">
        <v>45</v>
      </c>
      <c r="DC13" s="421" t="s">
        <v>54</v>
      </c>
      <c r="DD13" s="421" t="s">
        <v>54</v>
      </c>
      <c r="DE13" s="421" t="s">
        <v>57</v>
      </c>
      <c r="DF13" s="421" t="s">
        <v>54</v>
      </c>
      <c r="DG13" s="421" t="s">
        <v>45</v>
      </c>
      <c r="DH13" s="421" t="s">
        <v>54</v>
      </c>
      <c r="DI13" s="421" t="s">
        <v>54</v>
      </c>
      <c r="DJ13" s="421" t="s">
        <v>54</v>
      </c>
      <c r="DK13" s="347" t="s">
        <v>60</v>
      </c>
      <c r="DL13" s="421" t="s">
        <v>57</v>
      </c>
      <c r="DM13" s="421" t="s">
        <v>45</v>
      </c>
      <c r="DN13" s="347" t="s">
        <v>53</v>
      </c>
      <c r="DO13" s="347" t="s">
        <v>67</v>
      </c>
      <c r="DP13" s="347" t="s">
        <v>67</v>
      </c>
      <c r="DQ13" s="347" t="s">
        <v>64</v>
      </c>
      <c r="DR13" s="421" t="s">
        <v>76</v>
      </c>
      <c r="DS13" s="427" t="s">
        <v>45</v>
      </c>
      <c r="DT13" s="421" t="s">
        <v>54</v>
      </c>
      <c r="DU13" s="421" t="s">
        <v>76</v>
      </c>
      <c r="DV13" s="347" t="s">
        <v>53</v>
      </c>
      <c r="DW13" s="347" t="s">
        <v>64</v>
      </c>
      <c r="DX13" s="421" t="s">
        <v>45</v>
      </c>
      <c r="DY13" s="434" t="s">
        <v>54</v>
      </c>
      <c r="DZ13" s="347" t="s">
        <v>85</v>
      </c>
      <c r="EA13" s="347" t="s">
        <v>50</v>
      </c>
      <c r="EB13" s="347" t="s">
        <v>208</v>
      </c>
      <c r="EC13" s="347" t="s">
        <v>48</v>
      </c>
      <c r="ED13" s="347" t="s">
        <v>208</v>
      </c>
      <c r="EE13" s="347" t="s">
        <v>56</v>
      </c>
      <c r="EF13" s="347" t="s">
        <v>49</v>
      </c>
      <c r="EG13" s="347" t="s">
        <v>53</v>
      </c>
      <c r="EH13" s="347" t="s">
        <v>49</v>
      </c>
      <c r="EI13" s="347" t="s">
        <v>205</v>
      </c>
      <c r="EJ13" s="347" t="s">
        <v>208</v>
      </c>
      <c r="EK13" s="347"/>
      <c r="EL13" s="347" t="s">
        <v>205</v>
      </c>
    </row>
    <row r="14" spans="1:143" ht="145" x14ac:dyDescent="0.35">
      <c r="A14" s="11">
        <f t="shared" si="4"/>
        <v>7</v>
      </c>
      <c r="B14" s="7" t="s">
        <v>121</v>
      </c>
      <c r="C14" s="7" t="s">
        <v>79</v>
      </c>
      <c r="D14" s="7" t="s">
        <v>133</v>
      </c>
      <c r="E14" s="7"/>
      <c r="F14" s="7" t="s">
        <v>182</v>
      </c>
      <c r="G14" s="7"/>
      <c r="H14" s="10"/>
      <c r="I14" s="10"/>
      <c r="J14" s="10"/>
      <c r="K14" s="10"/>
      <c r="L14" s="10"/>
      <c r="M14" s="10"/>
      <c r="N14" s="10"/>
      <c r="O14" s="10"/>
      <c r="P14" s="10"/>
      <c r="Q14" s="10"/>
      <c r="R14" s="10"/>
      <c r="S14" s="9"/>
      <c r="T14" s="7" t="s">
        <v>132</v>
      </c>
      <c r="U14" s="8"/>
      <c r="V14" s="2" t="s">
        <v>37</v>
      </c>
      <c r="W14" s="8"/>
      <c r="X14" s="7" t="s">
        <v>131</v>
      </c>
      <c r="Y14" s="7" t="s">
        <v>129</v>
      </c>
      <c r="Z14" s="7"/>
      <c r="AA14" s="7" t="s">
        <v>47</v>
      </c>
      <c r="AB14" s="7" t="s">
        <v>69</v>
      </c>
      <c r="AC14" s="7"/>
      <c r="AD14" s="7"/>
      <c r="AE14" s="7"/>
      <c r="AF14" s="7"/>
      <c r="AG14" s="7"/>
      <c r="AH14" s="7"/>
      <c r="AI14" s="7"/>
      <c r="AJ14" s="7"/>
      <c r="AK14" s="7"/>
      <c r="AL14" s="7"/>
      <c r="AN14" s="13">
        <f t="shared" si="5"/>
        <v>7</v>
      </c>
      <c r="AO14" s="7" t="s">
        <v>74</v>
      </c>
      <c r="AP14" s="7" t="s">
        <v>62</v>
      </c>
      <c r="AQ14" s="7" t="s">
        <v>205</v>
      </c>
      <c r="AR14" s="7" t="s">
        <v>44</v>
      </c>
      <c r="AS14" s="7" t="s">
        <v>205</v>
      </c>
      <c r="AT14" s="7" t="s">
        <v>47</v>
      </c>
      <c r="AU14" s="7" t="s">
        <v>79</v>
      </c>
      <c r="AV14" s="7" t="s">
        <v>74</v>
      </c>
      <c r="AW14" s="7" t="s">
        <v>47</v>
      </c>
      <c r="AX14" s="7" t="s">
        <v>76</v>
      </c>
      <c r="AY14" s="7" t="s">
        <v>205</v>
      </c>
      <c r="AZ14" s="7" t="s">
        <v>62</v>
      </c>
      <c r="BB14" s="423">
        <f t="shared" si="6"/>
        <v>7</v>
      </c>
      <c r="BC14" s="347"/>
      <c r="BD14" s="347"/>
      <c r="BE14" s="421" t="s">
        <v>54</v>
      </c>
      <c r="BF14" s="421" t="s">
        <v>45</v>
      </c>
      <c r="BG14" s="421" t="s">
        <v>54</v>
      </c>
      <c r="BH14" s="421" t="s">
        <v>45</v>
      </c>
      <c r="BI14" s="347"/>
      <c r="BJ14" s="429" t="s">
        <v>54</v>
      </c>
      <c r="BK14" s="347" t="s">
        <v>62</v>
      </c>
      <c r="BL14" s="347" t="s">
        <v>53</v>
      </c>
      <c r="BM14" s="347" t="s">
        <v>62</v>
      </c>
      <c r="BN14" s="347" t="s">
        <v>46</v>
      </c>
      <c r="BO14" s="421" t="s">
        <v>54</v>
      </c>
      <c r="BP14" s="347" t="s">
        <v>60</v>
      </c>
      <c r="BQ14" s="347" t="s">
        <v>59</v>
      </c>
      <c r="BR14" s="347" t="s">
        <v>45</v>
      </c>
      <c r="BS14" s="421" t="s">
        <v>57</v>
      </c>
      <c r="BT14" s="347" t="s">
        <v>73</v>
      </c>
      <c r="BU14" s="347" t="s">
        <v>53</v>
      </c>
      <c r="BV14" s="347" t="s">
        <v>69</v>
      </c>
      <c r="BW14" s="347" t="s">
        <v>69</v>
      </c>
      <c r="BX14" s="347" t="s">
        <v>54</v>
      </c>
      <c r="BY14" s="347"/>
      <c r="BZ14" s="421" t="s">
        <v>54</v>
      </c>
      <c r="CA14" s="421" t="s">
        <v>57</v>
      </c>
      <c r="CB14" s="421" t="s">
        <v>76</v>
      </c>
      <c r="CC14" s="421" t="s">
        <v>54</v>
      </c>
      <c r="CD14" s="421" t="s">
        <v>76</v>
      </c>
      <c r="CE14" s="347" t="s">
        <v>69</v>
      </c>
      <c r="CF14" s="421" t="s">
        <v>54</v>
      </c>
      <c r="CG14" s="347" t="s">
        <v>73</v>
      </c>
      <c r="CH14" s="421" t="s">
        <v>54</v>
      </c>
      <c r="CI14" s="421" t="s">
        <v>45</v>
      </c>
      <c r="CJ14" s="421" t="s">
        <v>57</v>
      </c>
      <c r="CK14" s="347" t="s">
        <v>53</v>
      </c>
      <c r="CL14" s="421" t="s">
        <v>45</v>
      </c>
      <c r="CM14" s="421" t="s">
        <v>76</v>
      </c>
      <c r="CN14" s="421" t="s">
        <v>54</v>
      </c>
      <c r="CO14" s="421" t="s">
        <v>76</v>
      </c>
      <c r="CP14" s="362"/>
      <c r="CQ14" s="347" t="s">
        <v>46</v>
      </c>
      <c r="CR14" s="347" t="s">
        <v>44</v>
      </c>
      <c r="CS14" s="421" t="s">
        <v>57</v>
      </c>
      <c r="CT14" s="362"/>
      <c r="CU14" s="421" t="s">
        <v>76</v>
      </c>
      <c r="CV14" s="421" t="s">
        <v>54</v>
      </c>
      <c r="CW14" s="427" t="s">
        <v>45</v>
      </c>
      <c r="CX14" s="362"/>
      <c r="CY14" s="427" t="s">
        <v>45</v>
      </c>
      <c r="CZ14" s="347" t="s">
        <v>79</v>
      </c>
      <c r="DA14" s="347" t="s">
        <v>47</v>
      </c>
      <c r="DB14" s="347" t="s">
        <v>59</v>
      </c>
      <c r="DC14" s="421" t="s">
        <v>76</v>
      </c>
      <c r="DD14" s="421" t="s">
        <v>76</v>
      </c>
      <c r="DE14" s="421" t="s">
        <v>54</v>
      </c>
      <c r="DF14" s="421" t="s">
        <v>76</v>
      </c>
      <c r="DG14" s="421" t="s">
        <v>57</v>
      </c>
      <c r="DH14" s="421" t="s">
        <v>76</v>
      </c>
      <c r="DI14" s="421" t="s">
        <v>76</v>
      </c>
      <c r="DJ14" s="421" t="s">
        <v>76</v>
      </c>
      <c r="DK14" s="427" t="s">
        <v>45</v>
      </c>
      <c r="DL14" s="421" t="s">
        <v>54</v>
      </c>
      <c r="DM14" s="421" t="s">
        <v>57</v>
      </c>
      <c r="DN14" s="427" t="s">
        <v>76</v>
      </c>
      <c r="DO14" s="421" t="s">
        <v>45</v>
      </c>
      <c r="DP14" s="421" t="s">
        <v>57</v>
      </c>
      <c r="DQ14" s="421" t="s">
        <v>45</v>
      </c>
      <c r="DR14" s="347"/>
      <c r="DS14" s="347" t="s">
        <v>95</v>
      </c>
      <c r="DT14" s="347"/>
      <c r="DU14" s="347"/>
      <c r="DV14" s="347" t="s">
        <v>64</v>
      </c>
      <c r="DW14" s="421" t="s">
        <v>45</v>
      </c>
      <c r="DX14" s="421" t="s">
        <v>54</v>
      </c>
      <c r="DY14" s="434" t="s">
        <v>76</v>
      </c>
      <c r="DZ14" s="347" t="s">
        <v>74</v>
      </c>
      <c r="EA14" s="347" t="s">
        <v>62</v>
      </c>
      <c r="EB14" s="347" t="s">
        <v>205</v>
      </c>
      <c r="EC14" s="347" t="s">
        <v>44</v>
      </c>
      <c r="ED14" s="347" t="s">
        <v>205</v>
      </c>
      <c r="EE14" s="347" t="s">
        <v>47</v>
      </c>
      <c r="EF14" s="347" t="s">
        <v>79</v>
      </c>
      <c r="EG14" s="347" t="s">
        <v>74</v>
      </c>
      <c r="EH14" s="347" t="s">
        <v>47</v>
      </c>
      <c r="EI14" s="427" t="s">
        <v>76</v>
      </c>
      <c r="EJ14" s="347" t="s">
        <v>205</v>
      </c>
      <c r="EK14" s="347"/>
      <c r="EL14" s="347" t="s">
        <v>62</v>
      </c>
    </row>
    <row r="15" spans="1:143" ht="116" x14ac:dyDescent="0.35">
      <c r="A15" s="11">
        <f t="shared" si="4"/>
        <v>8</v>
      </c>
      <c r="B15" s="7" t="s">
        <v>121</v>
      </c>
      <c r="C15" s="7" t="s">
        <v>85</v>
      </c>
      <c r="D15" s="7" t="s">
        <v>130</v>
      </c>
      <c r="E15" s="7"/>
      <c r="F15" s="7" t="s">
        <v>173</v>
      </c>
      <c r="G15" s="7"/>
      <c r="H15" s="10"/>
      <c r="I15" s="10"/>
      <c r="J15" s="10"/>
      <c r="K15" s="10"/>
      <c r="L15" s="10"/>
      <c r="M15" s="10"/>
      <c r="N15" s="10"/>
      <c r="O15" s="10"/>
      <c r="P15" s="10"/>
      <c r="Q15" s="10"/>
      <c r="R15" s="10"/>
      <c r="S15" s="9"/>
      <c r="T15" s="7" t="s">
        <v>129</v>
      </c>
      <c r="U15" s="8"/>
      <c r="V15" s="2" t="s">
        <v>30</v>
      </c>
      <c r="W15" s="8"/>
      <c r="X15" s="7" t="s">
        <v>114</v>
      </c>
      <c r="Y15" s="7" t="s">
        <v>124</v>
      </c>
      <c r="Z15" s="7"/>
      <c r="AA15" s="7" t="s">
        <v>57</v>
      </c>
      <c r="AB15" s="7" t="s">
        <v>49</v>
      </c>
      <c r="AC15" s="7" t="s">
        <v>55</v>
      </c>
      <c r="AD15" s="7" t="s">
        <v>62</v>
      </c>
      <c r="AE15" s="7" t="s">
        <v>79</v>
      </c>
      <c r="AF15" s="7" t="s">
        <v>54</v>
      </c>
      <c r="AG15" s="7" t="s">
        <v>53</v>
      </c>
      <c r="AH15" s="7" t="s">
        <v>46</v>
      </c>
      <c r="AI15" s="7" t="s">
        <v>64</v>
      </c>
      <c r="AJ15" s="7"/>
      <c r="AK15" s="7"/>
      <c r="AL15" s="7"/>
      <c r="AN15" s="13">
        <f t="shared" si="5"/>
        <v>8</v>
      </c>
      <c r="AO15" s="7" t="s">
        <v>45</v>
      </c>
      <c r="AP15" s="7" t="s">
        <v>95</v>
      </c>
      <c r="AQ15" s="7" t="s">
        <v>47</v>
      </c>
      <c r="AR15" s="7" t="s">
        <v>59</v>
      </c>
      <c r="AS15" s="7" t="s">
        <v>47</v>
      </c>
      <c r="AT15" s="7" t="s">
        <v>46</v>
      </c>
      <c r="AU15" s="7" t="s">
        <v>60</v>
      </c>
      <c r="AV15" s="7" t="s">
        <v>47</v>
      </c>
      <c r="AW15" s="7" t="s">
        <v>76</v>
      </c>
      <c r="AX15" s="7" t="s">
        <v>85</v>
      </c>
      <c r="AY15" s="7" t="s">
        <v>60</v>
      </c>
      <c r="AZ15" s="7" t="s">
        <v>203</v>
      </c>
      <c r="BB15" s="423">
        <f t="shared" si="6"/>
        <v>8</v>
      </c>
      <c r="BC15" s="347"/>
      <c r="BD15" s="347"/>
      <c r="BE15" s="421" t="s">
        <v>76</v>
      </c>
      <c r="BF15" s="421" t="s">
        <v>57</v>
      </c>
      <c r="BG15" s="421" t="s">
        <v>76</v>
      </c>
      <c r="BH15" s="421" t="s">
        <v>57</v>
      </c>
      <c r="BI15" s="347"/>
      <c r="BJ15" s="347" t="s">
        <v>53</v>
      </c>
      <c r="BK15" s="347" t="s">
        <v>53</v>
      </c>
      <c r="BL15" s="347" t="s">
        <v>69</v>
      </c>
      <c r="BM15" s="347" t="s">
        <v>79</v>
      </c>
      <c r="BN15" s="347" t="s">
        <v>59</v>
      </c>
      <c r="BO15" s="421" t="s">
        <v>76</v>
      </c>
      <c r="BP15" s="347" t="s">
        <v>95</v>
      </c>
      <c r="BQ15" s="347" t="s">
        <v>92</v>
      </c>
      <c r="BR15" s="421" t="s">
        <v>204</v>
      </c>
      <c r="BS15" s="421" t="s">
        <v>54</v>
      </c>
      <c r="BT15" s="347" t="s">
        <v>70</v>
      </c>
      <c r="BU15" s="347" t="s">
        <v>60</v>
      </c>
      <c r="BV15" s="421" t="s">
        <v>45</v>
      </c>
      <c r="BW15" s="427" t="s">
        <v>45</v>
      </c>
      <c r="BX15" s="347" t="s">
        <v>69</v>
      </c>
      <c r="BY15" s="347"/>
      <c r="BZ15" s="347"/>
      <c r="CA15" s="421" t="s">
        <v>54</v>
      </c>
      <c r="CB15" s="347"/>
      <c r="CC15" s="421" t="s">
        <v>76</v>
      </c>
      <c r="CD15" s="362"/>
      <c r="CE15" s="347" t="s">
        <v>59</v>
      </c>
      <c r="CF15" s="421" t="s">
        <v>76</v>
      </c>
      <c r="CG15" s="347" t="s">
        <v>70</v>
      </c>
      <c r="CH15" s="421" t="s">
        <v>76</v>
      </c>
      <c r="CI15" s="421" t="s">
        <v>54</v>
      </c>
      <c r="CJ15" s="421" t="s">
        <v>45</v>
      </c>
      <c r="CK15" s="347" t="s">
        <v>46</v>
      </c>
      <c r="CL15" s="421" t="s">
        <v>54</v>
      </c>
      <c r="CM15" s="362"/>
      <c r="CN15" s="421" t="s">
        <v>76</v>
      </c>
      <c r="CO15" s="422"/>
      <c r="CP15" s="362"/>
      <c r="CQ15" s="421" t="s">
        <v>76</v>
      </c>
      <c r="CR15" s="421" t="s">
        <v>57</v>
      </c>
      <c r="CS15" s="421" t="s">
        <v>54</v>
      </c>
      <c r="CT15" s="362"/>
      <c r="CU15" s="362"/>
      <c r="CV15" s="421" t="s">
        <v>76</v>
      </c>
      <c r="CW15" s="421" t="s">
        <v>57</v>
      </c>
      <c r="CX15" s="362"/>
      <c r="CY15" s="347" t="s">
        <v>59</v>
      </c>
      <c r="CZ15" s="347" t="s">
        <v>53</v>
      </c>
      <c r="DA15" s="347" t="s">
        <v>60</v>
      </c>
      <c r="DB15" s="421" t="s">
        <v>57</v>
      </c>
      <c r="DC15" s="362"/>
      <c r="DD15" s="347"/>
      <c r="DE15" s="421" t="s">
        <v>76</v>
      </c>
      <c r="DF15" s="347"/>
      <c r="DG15" s="421" t="s">
        <v>54</v>
      </c>
      <c r="DH15" s="347"/>
      <c r="DI15" s="347"/>
      <c r="DJ15" s="347"/>
      <c r="DK15" s="421" t="s">
        <v>57</v>
      </c>
      <c r="DL15" s="347"/>
      <c r="DM15" s="421" t="s">
        <v>54</v>
      </c>
      <c r="DN15" s="347" t="s">
        <v>60</v>
      </c>
      <c r="DO15" s="421" t="s">
        <v>57</v>
      </c>
      <c r="DP15" s="421" t="s">
        <v>54</v>
      </c>
      <c r="DQ15" s="421" t="s">
        <v>76</v>
      </c>
      <c r="DR15" s="347"/>
      <c r="DS15" s="421" t="s">
        <v>57</v>
      </c>
      <c r="DT15" s="347"/>
      <c r="DU15" s="347"/>
      <c r="DV15" s="421" t="s">
        <v>45</v>
      </c>
      <c r="DW15" s="421" t="s">
        <v>54</v>
      </c>
      <c r="DX15" s="421" t="s">
        <v>76</v>
      </c>
      <c r="DY15" s="433"/>
      <c r="DZ15" s="427" t="s">
        <v>45</v>
      </c>
      <c r="EA15" s="347" t="s">
        <v>95</v>
      </c>
      <c r="EB15" s="347" t="s">
        <v>47</v>
      </c>
      <c r="EC15" s="347" t="s">
        <v>59</v>
      </c>
      <c r="ED15" s="347" t="s">
        <v>47</v>
      </c>
      <c r="EE15" s="347" t="s">
        <v>46</v>
      </c>
      <c r="EF15" s="347" t="s">
        <v>60</v>
      </c>
      <c r="EG15" s="347" t="s">
        <v>47</v>
      </c>
      <c r="EH15" s="427" t="s">
        <v>76</v>
      </c>
      <c r="EI15" s="347" t="s">
        <v>85</v>
      </c>
      <c r="EJ15" s="347" t="s">
        <v>60</v>
      </c>
      <c r="EK15" s="347"/>
      <c r="EL15" s="347" t="s">
        <v>203</v>
      </c>
    </row>
    <row r="16" spans="1:143" ht="116" x14ac:dyDescent="0.35">
      <c r="A16" s="11">
        <f t="shared" si="4"/>
        <v>9</v>
      </c>
      <c r="B16" s="7" t="s">
        <v>121</v>
      </c>
      <c r="C16" s="7" t="s">
        <v>74</v>
      </c>
      <c r="D16" s="7" t="s">
        <v>128</v>
      </c>
      <c r="E16" s="7"/>
      <c r="F16" s="7" t="s">
        <v>174</v>
      </c>
      <c r="G16" s="7"/>
      <c r="H16" s="10"/>
      <c r="I16" s="10"/>
      <c r="J16" s="10"/>
      <c r="K16" s="10"/>
      <c r="L16" s="10"/>
      <c r="M16" s="10"/>
      <c r="N16" s="10"/>
      <c r="O16" s="10"/>
      <c r="P16" s="10"/>
      <c r="Q16" s="10"/>
      <c r="R16" s="10"/>
      <c r="S16" s="9"/>
      <c r="T16" s="15" t="s">
        <v>114</v>
      </c>
      <c r="U16" s="14"/>
      <c r="V16" s="2" t="s">
        <v>24</v>
      </c>
      <c r="W16" s="14"/>
      <c r="X16" s="7" t="s">
        <v>114</v>
      </c>
      <c r="Y16" s="7" t="s">
        <v>126</v>
      </c>
      <c r="Z16" s="7"/>
      <c r="AA16" s="7" t="s">
        <v>57</v>
      </c>
      <c r="AB16" s="7" t="s">
        <v>56</v>
      </c>
      <c r="AC16" s="7" t="s">
        <v>50</v>
      </c>
      <c r="AD16" s="7" t="s">
        <v>49</v>
      </c>
      <c r="AE16" s="7" t="s">
        <v>55</v>
      </c>
      <c r="AF16" s="7" t="s">
        <v>62</v>
      </c>
      <c r="AG16" s="7" t="s">
        <v>53</v>
      </c>
      <c r="AH16" s="7" t="s">
        <v>60</v>
      </c>
      <c r="AI16" s="7" t="s">
        <v>95</v>
      </c>
      <c r="AJ16" s="7"/>
      <c r="AK16" s="7"/>
      <c r="AL16" s="7"/>
      <c r="AN16" s="13">
        <f t="shared" si="5"/>
        <v>9</v>
      </c>
      <c r="AO16" s="7" t="s">
        <v>54</v>
      </c>
      <c r="AP16" s="7" t="s">
        <v>79</v>
      </c>
      <c r="AQ16" s="7" t="s">
        <v>60</v>
      </c>
      <c r="AR16" s="7" t="s">
        <v>67</v>
      </c>
      <c r="AS16" s="7" t="s">
        <v>73</v>
      </c>
      <c r="AT16" s="7" t="s">
        <v>53</v>
      </c>
      <c r="AU16" s="7" t="s">
        <v>44</v>
      </c>
      <c r="AV16" s="7" t="s">
        <v>60</v>
      </c>
      <c r="AW16" s="7" t="s">
        <v>53</v>
      </c>
      <c r="AX16" s="7" t="s">
        <v>54</v>
      </c>
      <c r="AY16" s="7" t="s">
        <v>95</v>
      </c>
      <c r="AZ16" s="7" t="s">
        <v>79</v>
      </c>
      <c r="BB16" s="345">
        <f t="shared" si="6"/>
        <v>9</v>
      </c>
      <c r="BC16" s="425"/>
      <c r="BD16" s="425"/>
      <c r="BE16" s="425"/>
      <c r="BF16" s="421" t="s">
        <v>54</v>
      </c>
      <c r="BG16" s="347"/>
      <c r="BH16" s="421" t="s">
        <v>76</v>
      </c>
      <c r="BI16" s="347"/>
      <c r="BJ16" s="347" t="s">
        <v>46</v>
      </c>
      <c r="BK16" s="347" t="s">
        <v>60</v>
      </c>
      <c r="BL16" s="421" t="s">
        <v>45</v>
      </c>
      <c r="BM16" s="427" t="s">
        <v>54</v>
      </c>
      <c r="BN16" s="347" t="s">
        <v>92</v>
      </c>
      <c r="BO16" s="421" t="s">
        <v>79</v>
      </c>
      <c r="BP16" s="347" t="s">
        <v>92</v>
      </c>
      <c r="BQ16" s="347" t="s">
        <v>64</v>
      </c>
      <c r="BR16" s="421" t="s">
        <v>54</v>
      </c>
      <c r="BS16" s="421" t="s">
        <v>76</v>
      </c>
      <c r="BT16" s="427" t="s">
        <v>54</v>
      </c>
      <c r="BU16" s="347" t="s">
        <v>69</v>
      </c>
      <c r="BV16" s="421" t="s">
        <v>54</v>
      </c>
      <c r="BW16" s="421" t="s">
        <v>57</v>
      </c>
      <c r="BX16" s="421" t="s">
        <v>45</v>
      </c>
      <c r="BY16" s="347"/>
      <c r="BZ16" s="347"/>
      <c r="CA16" s="421" t="s">
        <v>76</v>
      </c>
      <c r="CB16" s="347"/>
      <c r="CC16" s="362"/>
      <c r="CD16" s="362"/>
      <c r="CE16" s="421" t="s">
        <v>45</v>
      </c>
      <c r="CF16" s="362"/>
      <c r="CG16" s="347" t="s">
        <v>53</v>
      </c>
      <c r="CH16" s="362"/>
      <c r="CI16" s="421" t="s">
        <v>76</v>
      </c>
      <c r="CJ16" s="421" t="s">
        <v>54</v>
      </c>
      <c r="CK16" s="347" t="s">
        <v>64</v>
      </c>
      <c r="CL16" s="421" t="s">
        <v>76</v>
      </c>
      <c r="CM16" s="362"/>
      <c r="CN16" s="362"/>
      <c r="CO16" s="362"/>
      <c r="CP16" s="362"/>
      <c r="CQ16" s="362"/>
      <c r="CR16" s="421" t="s">
        <v>54</v>
      </c>
      <c r="CS16" s="421" t="s">
        <v>76</v>
      </c>
      <c r="CT16" s="362"/>
      <c r="CU16" s="362"/>
      <c r="CV16" s="362"/>
      <c r="CW16" s="421" t="s">
        <v>54</v>
      </c>
      <c r="CX16" s="362"/>
      <c r="CY16" s="421" t="s">
        <v>57</v>
      </c>
      <c r="CZ16" s="347" t="s">
        <v>60</v>
      </c>
      <c r="DA16" s="347" t="s">
        <v>69</v>
      </c>
      <c r="DB16" s="421" t="s">
        <v>54</v>
      </c>
      <c r="DC16" s="362"/>
      <c r="DD16" s="347"/>
      <c r="DE16" s="347"/>
      <c r="DF16" s="347"/>
      <c r="DG16" s="421" t="s">
        <v>76</v>
      </c>
      <c r="DH16" s="347"/>
      <c r="DI16" s="347"/>
      <c r="DJ16" s="347"/>
      <c r="DK16" s="421" t="s">
        <v>76</v>
      </c>
      <c r="DL16" s="347"/>
      <c r="DM16" s="347"/>
      <c r="DN16" s="427" t="s">
        <v>45</v>
      </c>
      <c r="DO16" s="421" t="s">
        <v>54</v>
      </c>
      <c r="DP16" s="421" t="s">
        <v>76</v>
      </c>
      <c r="DQ16" s="347"/>
      <c r="DR16" s="347"/>
      <c r="DS16" s="421" t="s">
        <v>54</v>
      </c>
      <c r="DT16" s="347"/>
      <c r="DU16" s="347"/>
      <c r="DV16" s="421" t="s">
        <v>76</v>
      </c>
      <c r="DW16" s="421" t="s">
        <v>76</v>
      </c>
      <c r="DX16" s="347"/>
      <c r="DY16" s="433"/>
      <c r="DZ16" s="427" t="s">
        <v>54</v>
      </c>
      <c r="EA16" s="347" t="s">
        <v>79</v>
      </c>
      <c r="EB16" s="347" t="s">
        <v>60</v>
      </c>
      <c r="EC16" s="347" t="s">
        <v>67</v>
      </c>
      <c r="ED16" s="347" t="s">
        <v>73</v>
      </c>
      <c r="EE16" s="347" t="s">
        <v>53</v>
      </c>
      <c r="EF16" s="347" t="s">
        <v>44</v>
      </c>
      <c r="EG16" s="347" t="s">
        <v>60</v>
      </c>
      <c r="EH16" s="347" t="s">
        <v>53</v>
      </c>
      <c r="EI16" s="427" t="s">
        <v>54</v>
      </c>
      <c r="EJ16" s="347" t="s">
        <v>95</v>
      </c>
      <c r="EK16" s="347"/>
      <c r="EL16" s="347" t="s">
        <v>79</v>
      </c>
    </row>
    <row r="17" spans="1:142" ht="87" x14ac:dyDescent="0.35">
      <c r="A17" s="11">
        <f t="shared" si="4"/>
        <v>10</v>
      </c>
      <c r="B17" s="7" t="s">
        <v>121</v>
      </c>
      <c r="C17" s="7" t="s">
        <v>48</v>
      </c>
      <c r="D17" s="7" t="s">
        <v>127</v>
      </c>
      <c r="E17" s="7"/>
      <c r="F17" s="7" t="s">
        <v>175</v>
      </c>
      <c r="G17" s="7"/>
      <c r="H17" s="10"/>
      <c r="I17" s="10"/>
      <c r="J17" s="10"/>
      <c r="K17" s="10"/>
      <c r="L17" s="10"/>
      <c r="M17" s="10"/>
      <c r="N17" s="10"/>
      <c r="O17" s="10"/>
      <c r="P17" s="10"/>
      <c r="Q17" s="10"/>
      <c r="R17" s="10"/>
      <c r="S17" s="9"/>
      <c r="T17" s="7" t="s">
        <v>126</v>
      </c>
      <c r="U17" s="8"/>
      <c r="V17" s="2" t="s">
        <v>16</v>
      </c>
      <c r="W17" s="8"/>
      <c r="X17" s="7" t="s">
        <v>114</v>
      </c>
      <c r="Y17" s="7" t="s">
        <v>119</v>
      </c>
      <c r="Z17" s="7"/>
      <c r="AA17" s="7" t="s">
        <v>57</v>
      </c>
      <c r="AB17" s="7" t="s">
        <v>56</v>
      </c>
      <c r="AC17" s="7" t="s">
        <v>50</v>
      </c>
      <c r="AD17" s="7" t="s">
        <v>49</v>
      </c>
      <c r="AE17" s="7" t="s">
        <v>55</v>
      </c>
      <c r="AF17" s="7" t="s">
        <v>53</v>
      </c>
      <c r="AG17" s="7" t="s">
        <v>69</v>
      </c>
      <c r="AH17" s="7"/>
      <c r="AI17" s="7"/>
      <c r="AJ17" s="7"/>
      <c r="AK17" s="7"/>
      <c r="AL17" s="7"/>
      <c r="AN17" s="13">
        <f t="shared" si="5"/>
        <v>10</v>
      </c>
      <c r="AO17" s="7" t="s">
        <v>76</v>
      </c>
      <c r="AP17" s="7" t="s">
        <v>64</v>
      </c>
      <c r="AQ17" s="7" t="s">
        <v>74</v>
      </c>
      <c r="AR17" s="7"/>
      <c r="AS17" s="7" t="s">
        <v>70</v>
      </c>
      <c r="AT17" s="7" t="s">
        <v>49</v>
      </c>
      <c r="AU17" s="7" t="s">
        <v>208</v>
      </c>
      <c r="AV17" s="7" t="s">
        <v>49</v>
      </c>
      <c r="AW17" s="7" t="s">
        <v>62</v>
      </c>
      <c r="AX17" s="7" t="s">
        <v>60</v>
      </c>
      <c r="AY17" s="7" t="s">
        <v>62</v>
      </c>
      <c r="AZ17" s="7" t="s">
        <v>85</v>
      </c>
      <c r="BB17" s="345">
        <f t="shared" si="6"/>
        <v>10</v>
      </c>
      <c r="BC17" s="347"/>
      <c r="BD17" s="347"/>
      <c r="BE17" s="347"/>
      <c r="BF17" s="347"/>
      <c r="BG17" s="347"/>
      <c r="BH17" s="347"/>
      <c r="BI17" s="347"/>
      <c r="BJ17" s="347" t="s">
        <v>64</v>
      </c>
      <c r="BK17" s="347" t="s">
        <v>95</v>
      </c>
      <c r="BL17" s="421" t="s">
        <v>54</v>
      </c>
      <c r="BM17" s="347" t="s">
        <v>53</v>
      </c>
      <c r="BN17" s="347" t="s">
        <v>64</v>
      </c>
      <c r="BO17" s="347"/>
      <c r="BP17" s="347" t="s">
        <v>64</v>
      </c>
      <c r="BQ17" s="421" t="s">
        <v>45</v>
      </c>
      <c r="BR17" s="421" t="s">
        <v>76</v>
      </c>
      <c r="BS17" s="347"/>
      <c r="BT17" s="347" t="s">
        <v>69</v>
      </c>
      <c r="BU17" s="421" t="s">
        <v>45</v>
      </c>
      <c r="BV17" s="421" t="s">
        <v>76</v>
      </c>
      <c r="BW17" s="421" t="s">
        <v>54</v>
      </c>
      <c r="BX17" s="421" t="s">
        <v>57</v>
      </c>
      <c r="BY17" s="347"/>
      <c r="BZ17" s="347"/>
      <c r="CA17" s="347"/>
      <c r="CB17" s="347"/>
      <c r="CC17" s="362"/>
      <c r="CD17" s="362"/>
      <c r="CE17" s="421" t="s">
        <v>57</v>
      </c>
      <c r="CF17" s="362"/>
      <c r="CG17" s="427" t="s">
        <v>76</v>
      </c>
      <c r="CH17" s="362"/>
      <c r="CI17" s="362"/>
      <c r="CJ17" s="421" t="s">
        <v>76</v>
      </c>
      <c r="CK17" s="347" t="s">
        <v>67</v>
      </c>
      <c r="CL17" s="362"/>
      <c r="CM17" s="362"/>
      <c r="CN17" s="362"/>
      <c r="CO17" s="362"/>
      <c r="CP17" s="362"/>
      <c r="CQ17" s="362"/>
      <c r="CR17" s="421" t="s">
        <v>76</v>
      </c>
      <c r="CS17" s="362"/>
      <c r="CT17" s="362"/>
      <c r="CU17" s="362"/>
      <c r="CV17" s="362"/>
      <c r="CW17" s="421" t="s">
        <v>76</v>
      </c>
      <c r="CX17" s="362"/>
      <c r="CY17" s="421" t="s">
        <v>54</v>
      </c>
      <c r="CZ17" s="347" t="s">
        <v>92</v>
      </c>
      <c r="DA17" s="421" t="s">
        <v>45</v>
      </c>
      <c r="DB17" s="421" t="s">
        <v>76</v>
      </c>
      <c r="DC17" s="362"/>
      <c r="DD17" s="347"/>
      <c r="DE17" s="347"/>
      <c r="DF17" s="347"/>
      <c r="DG17" s="347"/>
      <c r="DH17" s="347"/>
      <c r="DI17" s="347"/>
      <c r="DJ17" s="347"/>
      <c r="DK17" s="347"/>
      <c r="DL17" s="347"/>
      <c r="DM17" s="347"/>
      <c r="DN17" s="347" t="s">
        <v>95</v>
      </c>
      <c r="DO17" s="347"/>
      <c r="DP17" s="347"/>
      <c r="DQ17" s="347"/>
      <c r="DR17" s="347"/>
      <c r="DS17" s="421" t="s">
        <v>76</v>
      </c>
      <c r="DT17" s="347"/>
      <c r="DU17" s="347"/>
      <c r="DV17" s="347"/>
      <c r="DW17" s="347"/>
      <c r="DX17" s="347"/>
      <c r="DY17" s="433"/>
      <c r="DZ17" s="427" t="s">
        <v>76</v>
      </c>
      <c r="EA17" s="347" t="s">
        <v>64</v>
      </c>
      <c r="EB17" s="347" t="s">
        <v>74</v>
      </c>
      <c r="EC17" s="421" t="s">
        <v>57</v>
      </c>
      <c r="ED17" s="347" t="s">
        <v>70</v>
      </c>
      <c r="EE17" s="347" t="s">
        <v>49</v>
      </c>
      <c r="EF17" s="347" t="s">
        <v>208</v>
      </c>
      <c r="EG17" s="347" t="s">
        <v>49</v>
      </c>
      <c r="EH17" s="347" t="s">
        <v>62</v>
      </c>
      <c r="EI17" s="347" t="s">
        <v>60</v>
      </c>
      <c r="EJ17" s="347" t="s">
        <v>62</v>
      </c>
      <c r="EK17" s="347"/>
      <c r="EL17" s="347" t="s">
        <v>85</v>
      </c>
    </row>
    <row r="18" spans="1:142" ht="101.5" x14ac:dyDescent="0.35">
      <c r="A18" s="11">
        <f t="shared" si="4"/>
        <v>11</v>
      </c>
      <c r="B18" s="7" t="s">
        <v>121</v>
      </c>
      <c r="C18" s="7" t="s">
        <v>47</v>
      </c>
      <c r="D18" s="7" t="s">
        <v>125</v>
      </c>
      <c r="E18" s="7"/>
      <c r="F18" s="7" t="s">
        <v>176</v>
      </c>
      <c r="G18" s="7"/>
      <c r="H18" s="10"/>
      <c r="I18" s="10"/>
      <c r="J18" s="10"/>
      <c r="K18" s="10"/>
      <c r="L18" s="10"/>
      <c r="M18" s="10"/>
      <c r="N18" s="10"/>
      <c r="O18" s="10"/>
      <c r="P18" s="10"/>
      <c r="Q18" s="10"/>
      <c r="R18" s="10"/>
      <c r="S18" s="9"/>
      <c r="T18" s="7" t="s">
        <v>124</v>
      </c>
      <c r="U18" s="8"/>
      <c r="V18" s="2" t="s">
        <v>9</v>
      </c>
      <c r="W18" s="8"/>
      <c r="X18" s="7" t="s">
        <v>114</v>
      </c>
      <c r="Y18" s="7" t="s">
        <v>115</v>
      </c>
      <c r="Z18" s="7"/>
      <c r="AA18" s="7" t="s">
        <v>57</v>
      </c>
      <c r="AB18" s="7" t="s">
        <v>56</v>
      </c>
      <c r="AC18" s="7" t="s">
        <v>50</v>
      </c>
      <c r="AD18" s="7" t="s">
        <v>49</v>
      </c>
      <c r="AE18" s="7" t="s">
        <v>55</v>
      </c>
      <c r="AF18" s="7" t="s">
        <v>62</v>
      </c>
      <c r="AG18" s="7" t="s">
        <v>79</v>
      </c>
      <c r="AH18" s="7" t="s">
        <v>54</v>
      </c>
      <c r="AI18" s="7" t="s">
        <v>53</v>
      </c>
      <c r="AJ18" s="7" t="s">
        <v>59</v>
      </c>
      <c r="AK18" s="7" t="s">
        <v>64</v>
      </c>
      <c r="AL18" s="7"/>
      <c r="AN18" s="13">
        <f t="shared" si="5"/>
        <v>11</v>
      </c>
      <c r="AO18" s="7"/>
      <c r="AP18" s="7" t="s">
        <v>53</v>
      </c>
      <c r="AQ18" s="7" t="s">
        <v>62</v>
      </c>
      <c r="AR18" s="12"/>
      <c r="AS18" s="7" t="s">
        <v>60</v>
      </c>
      <c r="AT18" s="7" t="s">
        <v>59</v>
      </c>
      <c r="AU18" s="7" t="s">
        <v>205</v>
      </c>
      <c r="AV18" s="7" t="s">
        <v>45</v>
      </c>
      <c r="AW18" s="7" t="s">
        <v>95</v>
      </c>
      <c r="AX18" s="7" t="s">
        <v>53</v>
      </c>
      <c r="AY18" s="7" t="s">
        <v>53</v>
      </c>
      <c r="AZ18" s="7" t="s">
        <v>74</v>
      </c>
      <c r="BB18" s="345">
        <f t="shared" si="6"/>
        <v>11</v>
      </c>
      <c r="BC18" s="347"/>
      <c r="BD18" s="347"/>
      <c r="BE18" s="347"/>
      <c r="BF18" s="347"/>
      <c r="BG18" s="347"/>
      <c r="BH18" s="347"/>
      <c r="BI18" s="347"/>
      <c r="BJ18" s="421" t="s">
        <v>45</v>
      </c>
      <c r="BK18" s="421" t="s">
        <v>45</v>
      </c>
      <c r="BL18" s="421" t="s">
        <v>76</v>
      </c>
      <c r="BM18" s="347" t="s">
        <v>59</v>
      </c>
      <c r="BN18" s="421" t="s">
        <v>45</v>
      </c>
      <c r="BO18" s="347"/>
      <c r="BP18" s="421" t="s">
        <v>45</v>
      </c>
      <c r="BQ18" s="421" t="s">
        <v>54</v>
      </c>
      <c r="BR18" s="421" t="s">
        <v>62</v>
      </c>
      <c r="BS18" s="347"/>
      <c r="BT18" s="421" t="s">
        <v>45</v>
      </c>
      <c r="BU18" s="421" t="s">
        <v>54</v>
      </c>
      <c r="BV18" s="347"/>
      <c r="BW18" s="421" t="s">
        <v>76</v>
      </c>
      <c r="BX18" s="421" t="s">
        <v>54</v>
      </c>
      <c r="BY18" s="347"/>
      <c r="BZ18" s="347"/>
      <c r="CA18" s="347"/>
      <c r="CB18" s="347"/>
      <c r="CC18" s="362"/>
      <c r="CD18" s="362"/>
      <c r="CE18" s="421" t="s">
        <v>54</v>
      </c>
      <c r="CF18" s="362"/>
      <c r="CG18" s="347" t="s">
        <v>44</v>
      </c>
      <c r="CH18" s="362"/>
      <c r="CI18" s="362"/>
      <c r="CJ18" s="362"/>
      <c r="CK18" s="421" t="s">
        <v>54</v>
      </c>
      <c r="CL18" s="362"/>
      <c r="CM18" s="362"/>
      <c r="CN18" s="362"/>
      <c r="CO18" s="362"/>
      <c r="CP18" s="362"/>
      <c r="CQ18" s="362"/>
      <c r="CR18" s="362"/>
      <c r="CS18" s="362"/>
      <c r="CT18" s="362"/>
      <c r="CU18" s="362"/>
      <c r="CV18" s="362"/>
      <c r="CW18" s="362"/>
      <c r="CX18" s="362"/>
      <c r="CY18" s="421" t="s">
        <v>76</v>
      </c>
      <c r="CZ18" s="347" t="s">
        <v>64</v>
      </c>
      <c r="DA18" s="421" t="s">
        <v>54</v>
      </c>
      <c r="DB18" s="362"/>
      <c r="DC18" s="362"/>
      <c r="DD18" s="347"/>
      <c r="DE18" s="347"/>
      <c r="DF18" s="347"/>
      <c r="DG18" s="347"/>
      <c r="DH18" s="347"/>
      <c r="DI18" s="347"/>
      <c r="DJ18" s="347"/>
      <c r="DK18" s="347"/>
      <c r="DL18" s="347"/>
      <c r="DM18" s="347"/>
      <c r="DN18" s="421" t="s">
        <v>76</v>
      </c>
      <c r="DO18" s="347"/>
      <c r="DP18" s="347"/>
      <c r="DQ18" s="347"/>
      <c r="DR18" s="347"/>
      <c r="DS18" s="347"/>
      <c r="DT18" s="347"/>
      <c r="DU18" s="347"/>
      <c r="DV18" s="347"/>
      <c r="DW18" s="347"/>
      <c r="DX18" s="347"/>
      <c r="DY18" s="433"/>
      <c r="DZ18" s="421" t="s">
        <v>57</v>
      </c>
      <c r="EA18" s="347" t="s">
        <v>53</v>
      </c>
      <c r="EB18" s="347" t="s">
        <v>62</v>
      </c>
      <c r="EC18" s="434" t="s">
        <v>45</v>
      </c>
      <c r="ED18" s="347" t="s">
        <v>60</v>
      </c>
      <c r="EE18" s="347" t="s">
        <v>59</v>
      </c>
      <c r="EF18" s="347" t="s">
        <v>205</v>
      </c>
      <c r="EG18" s="427" t="s">
        <v>45</v>
      </c>
      <c r="EH18" s="347" t="s">
        <v>95</v>
      </c>
      <c r="EI18" s="347" t="s">
        <v>53</v>
      </c>
      <c r="EJ18" s="347" t="s">
        <v>53</v>
      </c>
      <c r="EK18" s="347"/>
      <c r="EL18" s="347" t="s">
        <v>74</v>
      </c>
    </row>
    <row r="19" spans="1:142" ht="145" x14ac:dyDescent="0.35">
      <c r="A19" s="11">
        <f t="shared" si="4"/>
        <v>12</v>
      </c>
      <c r="B19" s="7" t="s">
        <v>121</v>
      </c>
      <c r="C19" s="7" t="s">
        <v>73</v>
      </c>
      <c r="D19" s="7" t="s">
        <v>123</v>
      </c>
      <c r="E19" s="7"/>
      <c r="F19" s="7" t="s">
        <v>177</v>
      </c>
      <c r="G19" s="7"/>
      <c r="H19" s="10"/>
      <c r="I19" s="10"/>
      <c r="J19" s="10"/>
      <c r="K19" s="10"/>
      <c r="L19" s="10"/>
      <c r="M19" s="10"/>
      <c r="N19" s="10"/>
      <c r="O19" s="10"/>
      <c r="P19" s="10"/>
      <c r="Q19" s="10"/>
      <c r="R19" s="10"/>
      <c r="S19" s="9"/>
      <c r="T19" s="7" t="s">
        <v>122</v>
      </c>
      <c r="U19" s="8"/>
      <c r="V19" s="2" t="s">
        <v>642</v>
      </c>
      <c r="W19" s="8"/>
      <c r="X19" s="7" t="s">
        <v>114</v>
      </c>
      <c r="Y19" s="7" t="s">
        <v>122</v>
      </c>
      <c r="Z19" s="7"/>
      <c r="AA19" s="7" t="s">
        <v>57</v>
      </c>
      <c r="AB19" s="7" t="s">
        <v>56</v>
      </c>
      <c r="AC19" s="7" t="s">
        <v>49</v>
      </c>
      <c r="AD19" s="7" t="s">
        <v>62</v>
      </c>
      <c r="AE19" s="7" t="s">
        <v>79</v>
      </c>
      <c r="AF19" s="7" t="s">
        <v>53</v>
      </c>
      <c r="AG19" s="7" t="s">
        <v>46</v>
      </c>
      <c r="AH19" s="7" t="s">
        <v>59</v>
      </c>
      <c r="AI19" s="7" t="s">
        <v>92</v>
      </c>
      <c r="AJ19" s="7" t="s">
        <v>64</v>
      </c>
      <c r="AK19" s="7"/>
      <c r="AL19" s="7"/>
      <c r="AN19" s="13">
        <f t="shared" si="5"/>
        <v>12</v>
      </c>
      <c r="AO19" s="7"/>
      <c r="AP19" s="7" t="s">
        <v>54</v>
      </c>
      <c r="AQ19" s="7" t="s">
        <v>203</v>
      </c>
      <c r="AR19" s="12"/>
      <c r="AS19" s="7" t="s">
        <v>59</v>
      </c>
      <c r="AT19" s="7" t="s">
        <v>64</v>
      </c>
      <c r="AU19" s="7" t="s">
        <v>45</v>
      </c>
      <c r="AV19" s="7" t="s">
        <v>79</v>
      </c>
      <c r="AW19" s="7" t="s">
        <v>59</v>
      </c>
      <c r="AX19" s="7" t="s">
        <v>69</v>
      </c>
      <c r="AY19" s="7" t="s">
        <v>64</v>
      </c>
      <c r="AZ19" s="7" t="s">
        <v>48</v>
      </c>
      <c r="BB19" s="345">
        <f t="shared" si="6"/>
        <v>12</v>
      </c>
      <c r="BC19" s="347"/>
      <c r="BD19" s="347"/>
      <c r="BE19" s="347"/>
      <c r="BF19" s="347"/>
      <c r="BG19" s="347"/>
      <c r="BH19" s="347"/>
      <c r="BI19" s="347"/>
      <c r="BJ19" s="421" t="s">
        <v>76</v>
      </c>
      <c r="BK19" s="421" t="s">
        <v>54</v>
      </c>
      <c r="BL19" s="347"/>
      <c r="BM19" s="347" t="s">
        <v>64</v>
      </c>
      <c r="BN19" s="421" t="s">
        <v>54</v>
      </c>
      <c r="BO19" s="347"/>
      <c r="BP19" s="421" t="s">
        <v>54</v>
      </c>
      <c r="BQ19" s="421" t="s">
        <v>76</v>
      </c>
      <c r="BR19" s="422"/>
      <c r="BS19" s="347"/>
      <c r="BT19" s="421" t="s">
        <v>76</v>
      </c>
      <c r="BU19" s="421" t="s">
        <v>76</v>
      </c>
      <c r="BV19" s="347"/>
      <c r="BW19" s="347"/>
      <c r="BX19" s="421" t="s">
        <v>76</v>
      </c>
      <c r="BY19" s="347"/>
      <c r="BZ19" s="347"/>
      <c r="CA19" s="347"/>
      <c r="CB19" s="347"/>
      <c r="CC19" s="362"/>
      <c r="CD19" s="362"/>
      <c r="CE19" s="362"/>
      <c r="CF19" s="362"/>
      <c r="CG19" s="347" t="s">
        <v>59</v>
      </c>
      <c r="CH19" s="362"/>
      <c r="CI19" s="362"/>
      <c r="CJ19" s="362"/>
      <c r="CK19" s="421" t="s">
        <v>76</v>
      </c>
      <c r="CL19" s="362"/>
      <c r="CM19" s="362"/>
      <c r="CN19" s="362"/>
      <c r="CO19" s="362"/>
      <c r="CP19" s="362"/>
      <c r="CQ19" s="362"/>
      <c r="CR19" s="362"/>
      <c r="CS19" s="362"/>
      <c r="CT19" s="362"/>
      <c r="CU19" s="362"/>
      <c r="CV19" s="362"/>
      <c r="CW19" s="362"/>
      <c r="CX19" s="362"/>
      <c r="CY19" s="362"/>
      <c r="CZ19" s="421" t="s">
        <v>45</v>
      </c>
      <c r="DA19" s="421" t="s">
        <v>76</v>
      </c>
      <c r="DB19" s="362"/>
      <c r="DC19" s="362"/>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433"/>
      <c r="DZ19" s="347"/>
      <c r="EA19" s="427" t="s">
        <v>54</v>
      </c>
      <c r="EB19" s="347" t="s">
        <v>203</v>
      </c>
      <c r="EC19" s="434" t="s">
        <v>54</v>
      </c>
      <c r="ED19" s="347" t="s">
        <v>59</v>
      </c>
      <c r="EE19" s="347" t="s">
        <v>64</v>
      </c>
      <c r="EF19" s="427" t="s">
        <v>45</v>
      </c>
      <c r="EG19" s="347" t="s">
        <v>79</v>
      </c>
      <c r="EH19" s="347" t="s">
        <v>59</v>
      </c>
      <c r="EI19" s="347" t="s">
        <v>69</v>
      </c>
      <c r="EJ19" s="347" t="s">
        <v>64</v>
      </c>
      <c r="EK19" s="347"/>
      <c r="EL19" s="347" t="s">
        <v>48</v>
      </c>
    </row>
    <row r="20" spans="1:142" ht="130.5" x14ac:dyDescent="0.35">
      <c r="A20" s="11">
        <f t="shared" si="4"/>
        <v>13</v>
      </c>
      <c r="B20" s="7" t="s">
        <v>121</v>
      </c>
      <c r="C20" s="7" t="s">
        <v>70</v>
      </c>
      <c r="D20" s="7" t="s">
        <v>120</v>
      </c>
      <c r="E20" s="7"/>
      <c r="F20" s="7" t="s">
        <v>178</v>
      </c>
      <c r="G20" s="7"/>
      <c r="H20" s="10"/>
      <c r="I20" s="10"/>
      <c r="J20" s="10"/>
      <c r="K20" s="10"/>
      <c r="L20" s="10"/>
      <c r="M20" s="10"/>
      <c r="N20" s="10"/>
      <c r="O20" s="10"/>
      <c r="P20" s="10"/>
      <c r="Q20" s="10"/>
      <c r="R20" s="10"/>
      <c r="S20" s="9"/>
      <c r="T20" s="7" t="s">
        <v>119</v>
      </c>
      <c r="U20" s="8"/>
      <c r="V20"/>
      <c r="W20" s="8"/>
      <c r="X20" s="7" t="s">
        <v>114</v>
      </c>
      <c r="Y20" s="7" t="s">
        <v>117</v>
      </c>
      <c r="Z20" s="7"/>
      <c r="AA20" s="7" t="s">
        <v>57</v>
      </c>
      <c r="AB20" s="7" t="s">
        <v>56</v>
      </c>
      <c r="AC20" s="7" t="s">
        <v>62</v>
      </c>
      <c r="AD20" s="7" t="s">
        <v>95</v>
      </c>
      <c r="AE20" s="7" t="s">
        <v>64</v>
      </c>
      <c r="AF20" s="7"/>
      <c r="AG20" s="7"/>
      <c r="AH20" s="7"/>
      <c r="AI20" s="7"/>
      <c r="AJ20" s="7"/>
      <c r="AK20" s="7"/>
      <c r="AL20" s="7"/>
      <c r="AN20" s="13">
        <f t="shared" si="5"/>
        <v>13</v>
      </c>
      <c r="AO20" s="12"/>
      <c r="AP20" s="7" t="s">
        <v>60</v>
      </c>
      <c r="AQ20" s="7" t="s">
        <v>53</v>
      </c>
      <c r="AR20" s="12"/>
      <c r="AS20" s="7" t="s">
        <v>44</v>
      </c>
      <c r="AT20" s="7" t="s">
        <v>208</v>
      </c>
      <c r="AU20" s="7" t="s">
        <v>69</v>
      </c>
      <c r="AV20" s="7" t="s">
        <v>59</v>
      </c>
      <c r="AW20" s="7" t="s">
        <v>44</v>
      </c>
      <c r="AX20" s="7" t="s">
        <v>45</v>
      </c>
      <c r="AY20" s="7" t="s">
        <v>45</v>
      </c>
      <c r="AZ20" s="7" t="s">
        <v>47</v>
      </c>
      <c r="BB20" s="345">
        <f t="shared" si="6"/>
        <v>13</v>
      </c>
      <c r="BC20" s="348"/>
      <c r="BD20" s="348"/>
      <c r="BE20" s="348"/>
      <c r="BF20" s="348"/>
      <c r="BG20" s="348"/>
      <c r="BH20" s="348"/>
      <c r="BI20" s="348"/>
      <c r="BJ20" s="421" t="s">
        <v>79</v>
      </c>
      <c r="BK20" s="421" t="s">
        <v>76</v>
      </c>
      <c r="BL20" s="348"/>
      <c r="BM20" s="421" t="s">
        <v>76</v>
      </c>
      <c r="BN20" s="421" t="s">
        <v>76</v>
      </c>
      <c r="BO20" s="348"/>
      <c r="BP20" s="421" t="s">
        <v>76</v>
      </c>
      <c r="BQ20" s="348"/>
      <c r="BR20" s="348"/>
      <c r="BS20" s="348"/>
      <c r="BT20" s="348"/>
      <c r="BU20" s="421" t="s">
        <v>203</v>
      </c>
      <c r="BV20" s="348"/>
      <c r="BW20" s="348"/>
      <c r="BX20" s="348"/>
      <c r="BY20" s="348"/>
      <c r="BZ20" s="348"/>
      <c r="CA20" s="348"/>
      <c r="CB20" s="348"/>
      <c r="CC20" s="348"/>
      <c r="CD20" s="348"/>
      <c r="CE20" s="348"/>
      <c r="CF20" s="348"/>
      <c r="CG20" s="421" t="s">
        <v>57</v>
      </c>
      <c r="CH20" s="348"/>
      <c r="CI20" s="348"/>
      <c r="CJ20" s="348"/>
      <c r="CK20" s="348"/>
      <c r="CL20" s="348"/>
      <c r="CM20" s="348"/>
      <c r="CN20" s="348"/>
      <c r="CO20" s="348"/>
      <c r="CP20" s="348"/>
      <c r="CQ20" s="348"/>
      <c r="CR20" s="348"/>
      <c r="CS20" s="348"/>
      <c r="CT20" s="348"/>
      <c r="CU20" s="348"/>
      <c r="CV20" s="348"/>
      <c r="CW20" s="348"/>
      <c r="CX20" s="348"/>
      <c r="CY20" s="348"/>
      <c r="CZ20" s="421" t="s">
        <v>54</v>
      </c>
      <c r="DA20" s="348"/>
      <c r="DB20" s="348"/>
      <c r="DC20" s="348"/>
      <c r="DD20" s="348"/>
      <c r="DE20" s="348"/>
      <c r="DF20" s="348"/>
      <c r="DG20" s="348"/>
      <c r="DH20" s="348"/>
      <c r="DI20" s="348"/>
      <c r="DJ20" s="348"/>
      <c r="DK20" s="348"/>
      <c r="DL20" s="348"/>
      <c r="DM20" s="348"/>
      <c r="DN20" s="348"/>
      <c r="DO20" s="348"/>
      <c r="DP20" s="348"/>
      <c r="DQ20" s="348"/>
      <c r="DR20" s="348"/>
      <c r="DS20" s="348"/>
      <c r="DT20" s="348"/>
      <c r="DU20" s="348"/>
      <c r="DV20" s="348"/>
      <c r="DW20" s="348"/>
      <c r="DX20" s="348"/>
      <c r="DY20" s="435"/>
      <c r="DZ20" s="437"/>
      <c r="EA20" s="347" t="s">
        <v>60</v>
      </c>
      <c r="EB20" s="347" t="s">
        <v>53</v>
      </c>
      <c r="EC20" s="437"/>
      <c r="ED20" s="347" t="s">
        <v>44</v>
      </c>
      <c r="EE20" s="347" t="s">
        <v>208</v>
      </c>
      <c r="EF20" s="347" t="s">
        <v>69</v>
      </c>
      <c r="EG20" s="347" t="s">
        <v>59</v>
      </c>
      <c r="EH20" s="347" t="s">
        <v>44</v>
      </c>
      <c r="EI20" s="427" t="s">
        <v>45</v>
      </c>
      <c r="EJ20" s="427" t="s">
        <v>45</v>
      </c>
      <c r="EK20" s="348"/>
      <c r="EL20" s="347" t="s">
        <v>47</v>
      </c>
    </row>
    <row r="21" spans="1:142" ht="130.5" x14ac:dyDescent="0.35">
      <c r="A21" s="11">
        <f t="shared" si="4"/>
        <v>14</v>
      </c>
      <c r="B21" s="7" t="s">
        <v>113</v>
      </c>
      <c r="C21" s="7" t="s">
        <v>54</v>
      </c>
      <c r="D21" s="7" t="s">
        <v>118</v>
      </c>
      <c r="E21" s="7"/>
      <c r="F21" s="7" t="s">
        <v>200</v>
      </c>
      <c r="G21" s="7"/>
      <c r="H21" s="10"/>
      <c r="I21" s="10"/>
      <c r="J21" s="10"/>
      <c r="K21" s="10"/>
      <c r="L21" s="10"/>
      <c r="M21" s="10"/>
      <c r="N21" s="10"/>
      <c r="O21" s="10"/>
      <c r="P21" s="10"/>
      <c r="Q21" s="10"/>
      <c r="R21" s="10"/>
      <c r="S21" s="9"/>
      <c r="T21" s="7" t="s">
        <v>117</v>
      </c>
      <c r="U21" s="8"/>
      <c r="V21"/>
      <c r="W21" s="8"/>
      <c r="X21" s="7" t="s">
        <v>114</v>
      </c>
      <c r="Y21" s="7" t="s">
        <v>111</v>
      </c>
      <c r="Z21" s="7"/>
      <c r="AA21" s="7" t="s">
        <v>57</v>
      </c>
      <c r="AB21" s="7" t="s">
        <v>56</v>
      </c>
      <c r="AC21" s="7" t="s">
        <v>49</v>
      </c>
      <c r="AD21" s="7" t="s">
        <v>55</v>
      </c>
      <c r="AE21" s="7" t="s">
        <v>53</v>
      </c>
      <c r="AF21" s="7" t="s">
        <v>60</v>
      </c>
      <c r="AG21" s="7" t="s">
        <v>95</v>
      </c>
      <c r="AH21" s="7" t="s">
        <v>92</v>
      </c>
      <c r="AI21" s="7" t="s">
        <v>64</v>
      </c>
      <c r="AJ21" s="7"/>
      <c r="AK21" s="7"/>
      <c r="AL21" s="7"/>
      <c r="AN21" s="13">
        <f t="shared" si="5"/>
        <v>14</v>
      </c>
      <c r="AO21" s="12"/>
      <c r="AP21" s="7" t="s">
        <v>59</v>
      </c>
      <c r="AQ21" s="7" t="s">
        <v>69</v>
      </c>
      <c r="AR21" s="12"/>
      <c r="AS21" s="7" t="s">
        <v>69</v>
      </c>
      <c r="AT21" s="7" t="s">
        <v>205</v>
      </c>
      <c r="AU21" s="7" t="s">
        <v>92</v>
      </c>
      <c r="AV21" s="7" t="s">
        <v>69</v>
      </c>
      <c r="AW21" s="7" t="s">
        <v>54</v>
      </c>
      <c r="AX21" s="7" t="s">
        <v>95</v>
      </c>
      <c r="AY21" s="7" t="s">
        <v>69</v>
      </c>
      <c r="AZ21" s="7" t="s">
        <v>73</v>
      </c>
      <c r="BB21" s="345">
        <f t="shared" si="6"/>
        <v>14</v>
      </c>
      <c r="BC21" s="348"/>
      <c r="BD21" s="348"/>
      <c r="BE21" s="348"/>
      <c r="BF21" s="348"/>
      <c r="BG21" s="348"/>
      <c r="BH21" s="348"/>
      <c r="BI21" s="348"/>
      <c r="BJ21" s="348"/>
      <c r="BK21" s="348"/>
      <c r="BL21" s="348"/>
      <c r="BM21" s="421" t="s">
        <v>45</v>
      </c>
      <c r="BN21" s="348"/>
      <c r="BO21" s="348"/>
      <c r="BP21" s="348"/>
      <c r="BQ21" s="348"/>
      <c r="BR21" s="348"/>
      <c r="BS21" s="348"/>
      <c r="BT21" s="348"/>
      <c r="BU21" s="348"/>
      <c r="BV21" s="348"/>
      <c r="BW21" s="348"/>
      <c r="BX21" s="348"/>
      <c r="BY21" s="348"/>
      <c r="BZ21" s="348"/>
      <c r="CA21" s="348"/>
      <c r="CB21" s="348"/>
      <c r="CC21" s="348"/>
      <c r="CD21" s="348"/>
      <c r="CE21" s="348"/>
      <c r="CF21" s="348"/>
      <c r="CG21" s="421" t="s">
        <v>45</v>
      </c>
      <c r="CH21" s="348"/>
      <c r="CI21" s="348"/>
      <c r="CJ21" s="348"/>
      <c r="CK21" s="348"/>
      <c r="CL21" s="348"/>
      <c r="CM21" s="348"/>
      <c r="CN21" s="348"/>
      <c r="CO21" s="348"/>
      <c r="CP21" s="348"/>
      <c r="CQ21" s="348"/>
      <c r="CR21" s="348"/>
      <c r="CS21" s="348"/>
      <c r="CT21" s="348"/>
      <c r="CU21" s="348"/>
      <c r="CV21" s="348"/>
      <c r="CW21" s="348"/>
      <c r="CX21" s="348"/>
      <c r="CY21" s="348"/>
      <c r="CZ21" s="421" t="s">
        <v>76</v>
      </c>
      <c r="DA21" s="348"/>
      <c r="DB21" s="348"/>
      <c r="DC21" s="348"/>
      <c r="DD21" s="348"/>
      <c r="DE21" s="348"/>
      <c r="DF21" s="348"/>
      <c r="DG21" s="348"/>
      <c r="DH21" s="348"/>
      <c r="DI21" s="348"/>
      <c r="DJ21" s="348"/>
      <c r="DK21" s="348"/>
      <c r="DL21" s="348"/>
      <c r="DM21" s="348"/>
      <c r="DN21" s="348"/>
      <c r="DO21" s="348"/>
      <c r="DP21" s="348"/>
      <c r="DQ21" s="348"/>
      <c r="DR21" s="348"/>
      <c r="DS21" s="348"/>
      <c r="DT21" s="348"/>
      <c r="DU21" s="348"/>
      <c r="DV21" s="348"/>
      <c r="DW21" s="348"/>
      <c r="DX21" s="348"/>
      <c r="DY21" s="435"/>
      <c r="DZ21" s="437"/>
      <c r="EA21" s="347" t="s">
        <v>59</v>
      </c>
      <c r="EB21" s="347" t="s">
        <v>69</v>
      </c>
      <c r="EC21" s="437"/>
      <c r="ED21" s="347" t="s">
        <v>69</v>
      </c>
      <c r="EE21" s="347" t="s">
        <v>205</v>
      </c>
      <c r="EF21" s="347" t="s">
        <v>92</v>
      </c>
      <c r="EG21" s="347" t="s">
        <v>69</v>
      </c>
      <c r="EH21" s="427" t="s">
        <v>54</v>
      </c>
      <c r="EI21" s="347" t="s">
        <v>95</v>
      </c>
      <c r="EJ21" s="347" t="s">
        <v>69</v>
      </c>
      <c r="EK21" s="348"/>
      <c r="EL21" s="347" t="s">
        <v>73</v>
      </c>
    </row>
    <row r="22" spans="1:142" ht="130.5" x14ac:dyDescent="0.35">
      <c r="A22" s="11">
        <f t="shared" si="4"/>
        <v>15</v>
      </c>
      <c r="B22" s="7" t="s">
        <v>113</v>
      </c>
      <c r="C22" s="7" t="s">
        <v>53</v>
      </c>
      <c r="D22" s="7" t="s">
        <v>116</v>
      </c>
      <c r="E22" s="7"/>
      <c r="F22" s="7" t="s">
        <v>183</v>
      </c>
      <c r="G22" s="7"/>
      <c r="H22" s="10"/>
      <c r="I22" s="10"/>
      <c r="J22" s="10"/>
      <c r="K22" s="10"/>
      <c r="L22" s="10"/>
      <c r="M22" s="10"/>
      <c r="N22" s="10"/>
      <c r="O22" s="10"/>
      <c r="P22" s="10"/>
      <c r="Q22" s="10"/>
      <c r="R22" s="10"/>
      <c r="S22" s="9"/>
      <c r="T22" s="7" t="s">
        <v>115</v>
      </c>
      <c r="U22" s="8"/>
      <c r="V22"/>
      <c r="W22" s="8"/>
      <c r="X22" s="7" t="s">
        <v>114</v>
      </c>
      <c r="Y22" s="7" t="s">
        <v>108</v>
      </c>
      <c r="Z22" s="7"/>
      <c r="AA22" s="7" t="s">
        <v>57</v>
      </c>
      <c r="AB22" s="7" t="s">
        <v>49</v>
      </c>
      <c r="AC22" s="7" t="s">
        <v>55</v>
      </c>
      <c r="AD22" s="7" t="s">
        <v>62</v>
      </c>
      <c r="AE22" s="7" t="s">
        <v>53</v>
      </c>
      <c r="AF22" s="7" t="s">
        <v>59</v>
      </c>
      <c r="AG22" s="7" t="s">
        <v>92</v>
      </c>
      <c r="AH22" s="7" t="s">
        <v>64</v>
      </c>
      <c r="AI22" s="7"/>
      <c r="AJ22" s="7"/>
      <c r="AK22" s="7"/>
      <c r="AL22" s="7"/>
      <c r="AN22" s="13">
        <f t="shared" si="5"/>
        <v>15</v>
      </c>
      <c r="AO22" s="12"/>
      <c r="AP22" s="7" t="s">
        <v>69</v>
      </c>
      <c r="AQ22" s="7" t="s">
        <v>45</v>
      </c>
      <c r="AR22" s="12"/>
      <c r="AS22" s="7" t="s">
        <v>76</v>
      </c>
      <c r="AT22" s="7" t="s">
        <v>44</v>
      </c>
      <c r="AU22" s="7" t="s">
        <v>64</v>
      </c>
      <c r="AV22" s="7" t="s">
        <v>92</v>
      </c>
      <c r="AW22" s="2"/>
      <c r="AX22" s="7" t="s">
        <v>67</v>
      </c>
      <c r="AY22" s="7" t="s">
        <v>59</v>
      </c>
      <c r="AZ22" s="7" t="s">
        <v>70</v>
      </c>
      <c r="BB22" s="345">
        <f t="shared" si="6"/>
        <v>15</v>
      </c>
      <c r="BC22" s="348"/>
      <c r="BD22" s="348"/>
      <c r="BE22" s="348"/>
      <c r="BF22" s="348"/>
      <c r="BG22" s="348"/>
      <c r="BH22" s="348"/>
      <c r="BI22" s="348"/>
      <c r="BJ22" s="348"/>
      <c r="BK22" s="348"/>
      <c r="BL22" s="348"/>
      <c r="BM22" s="348"/>
      <c r="BN22" s="348"/>
      <c r="BO22" s="348"/>
      <c r="BP22" s="348"/>
      <c r="BQ22" s="348"/>
      <c r="BR22" s="348"/>
      <c r="BS22" s="348"/>
      <c r="BT22" s="348"/>
      <c r="BU22" s="348"/>
      <c r="BV22" s="348"/>
      <c r="BW22" s="348"/>
      <c r="BX22" s="348"/>
      <c r="BY22" s="348"/>
      <c r="BZ22" s="348"/>
      <c r="CA22" s="348"/>
      <c r="CB22" s="348"/>
      <c r="CC22" s="348"/>
      <c r="CD22" s="348"/>
      <c r="CE22" s="348"/>
      <c r="CF22" s="348"/>
      <c r="CG22" s="421" t="s">
        <v>54</v>
      </c>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c r="DJ22" s="348"/>
      <c r="DK22" s="348"/>
      <c r="DL22" s="348"/>
      <c r="DM22" s="348"/>
      <c r="DN22" s="348"/>
      <c r="DO22" s="348"/>
      <c r="DP22" s="348"/>
      <c r="DQ22" s="348"/>
      <c r="DR22" s="348"/>
      <c r="DS22" s="348"/>
      <c r="DT22" s="348"/>
      <c r="DU22" s="348"/>
      <c r="DV22" s="348"/>
      <c r="DW22" s="348"/>
      <c r="DX22" s="348"/>
      <c r="DY22" s="435"/>
      <c r="DZ22" s="437"/>
      <c r="EA22" s="347" t="s">
        <v>69</v>
      </c>
      <c r="EB22" s="427" t="s">
        <v>45</v>
      </c>
      <c r="EC22" s="437"/>
      <c r="ED22" s="427" t="s">
        <v>76</v>
      </c>
      <c r="EE22" s="347" t="s">
        <v>44</v>
      </c>
      <c r="EF22" s="347" t="s">
        <v>64</v>
      </c>
      <c r="EG22" s="347" t="s">
        <v>92</v>
      </c>
      <c r="EH22" s="421" t="s">
        <v>57</v>
      </c>
      <c r="EI22" s="347" t="s">
        <v>67</v>
      </c>
      <c r="EJ22" s="347" t="s">
        <v>59</v>
      </c>
      <c r="EK22" s="348"/>
      <c r="EL22" s="347" t="s">
        <v>70</v>
      </c>
    </row>
    <row r="23" spans="1:142" ht="87" x14ac:dyDescent="0.35">
      <c r="A23" s="11">
        <f t="shared" si="4"/>
        <v>16</v>
      </c>
      <c r="B23" s="7" t="s">
        <v>113</v>
      </c>
      <c r="C23" s="7" t="s">
        <v>76</v>
      </c>
      <c r="D23" s="7" t="s">
        <v>112</v>
      </c>
      <c r="E23" s="7"/>
      <c r="F23" s="7" t="s">
        <v>184</v>
      </c>
      <c r="G23" s="7"/>
      <c r="H23" s="10"/>
      <c r="I23" s="10"/>
      <c r="J23" s="10"/>
      <c r="K23" s="10"/>
      <c r="L23" s="10"/>
      <c r="M23" s="10"/>
      <c r="N23" s="10"/>
      <c r="O23" s="10"/>
      <c r="P23" s="10"/>
      <c r="Q23" s="10"/>
      <c r="R23" s="10"/>
      <c r="S23" s="9"/>
      <c r="T23" s="7" t="s">
        <v>111</v>
      </c>
      <c r="U23" s="8"/>
      <c r="V23"/>
      <c r="W23" s="8"/>
      <c r="X23" s="7" t="s">
        <v>93</v>
      </c>
      <c r="Y23" s="7" t="s">
        <v>101</v>
      </c>
      <c r="Z23" s="7"/>
      <c r="AA23" s="7" t="s">
        <v>57</v>
      </c>
      <c r="AB23" s="7" t="s">
        <v>50</v>
      </c>
      <c r="AC23" s="7" t="s">
        <v>49</v>
      </c>
      <c r="AD23" s="7" t="s">
        <v>47</v>
      </c>
      <c r="AE23" s="7" t="s">
        <v>53</v>
      </c>
      <c r="AF23" s="7" t="s">
        <v>69</v>
      </c>
      <c r="AG23" s="7" t="s">
        <v>45</v>
      </c>
      <c r="AH23" s="7"/>
      <c r="AI23" s="7"/>
      <c r="AJ23" s="7"/>
      <c r="AK23" s="7"/>
      <c r="AL23" s="7"/>
      <c r="AN23" s="13">
        <f t="shared" si="5"/>
        <v>16</v>
      </c>
      <c r="AO23" s="12"/>
      <c r="AP23" s="7" t="s">
        <v>46</v>
      </c>
      <c r="AQ23" s="7" t="s">
        <v>204</v>
      </c>
      <c r="AR23" s="12"/>
      <c r="AS23" s="7" t="s">
        <v>53</v>
      </c>
      <c r="AT23" s="7" t="s">
        <v>54</v>
      </c>
      <c r="AU23" s="7" t="s">
        <v>64</v>
      </c>
      <c r="AV23" s="7" t="s">
        <v>64</v>
      </c>
      <c r="AW23" s="2"/>
      <c r="AX23" s="7"/>
      <c r="AY23" s="7"/>
      <c r="AZ23" s="7" t="s">
        <v>54</v>
      </c>
      <c r="BB23" s="345" t="str">
        <f t="shared" si="6"/>
        <v/>
      </c>
      <c r="BC23" s="348"/>
      <c r="BD23" s="348"/>
      <c r="BE23" s="348"/>
      <c r="BF23" s="348"/>
      <c r="BG23" s="348"/>
      <c r="BH23" s="348"/>
      <c r="BI23" s="348"/>
      <c r="BJ23" s="348"/>
      <c r="BK23" s="348"/>
      <c r="BL23" s="348"/>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c r="DJ23" s="348"/>
      <c r="DK23" s="348"/>
      <c r="DL23" s="348"/>
      <c r="DM23" s="348"/>
      <c r="DN23" s="348"/>
      <c r="DO23" s="348"/>
      <c r="DP23" s="348"/>
      <c r="DQ23" s="348"/>
      <c r="DR23" s="348"/>
      <c r="DS23" s="348"/>
      <c r="DT23" s="348"/>
      <c r="DU23" s="348"/>
      <c r="DV23" s="348"/>
      <c r="DW23" s="348"/>
      <c r="DX23" s="348"/>
      <c r="DY23" s="435"/>
      <c r="DZ23" s="437"/>
      <c r="EA23" s="347" t="s">
        <v>46</v>
      </c>
      <c r="EB23" s="347" t="s">
        <v>204</v>
      </c>
      <c r="EC23" s="437"/>
      <c r="ED23" s="347" t="s">
        <v>53</v>
      </c>
      <c r="EE23" s="427" t="s">
        <v>54</v>
      </c>
      <c r="EF23" s="347" t="s">
        <v>64</v>
      </c>
      <c r="EG23" s="347" t="s">
        <v>64</v>
      </c>
      <c r="EH23" s="348"/>
      <c r="EI23" s="347"/>
      <c r="EJ23" s="421" t="s">
        <v>76</v>
      </c>
      <c r="EK23" s="348"/>
      <c r="EL23" s="347" t="s">
        <v>54</v>
      </c>
    </row>
    <row r="24" spans="1:142" ht="174" x14ac:dyDescent="0.35">
      <c r="A24" s="11">
        <f t="shared" si="4"/>
        <v>17</v>
      </c>
      <c r="B24" s="7" t="s">
        <v>100</v>
      </c>
      <c r="C24" s="7" t="s">
        <v>60</v>
      </c>
      <c r="D24" s="7" t="s">
        <v>110</v>
      </c>
      <c r="E24" s="7"/>
      <c r="F24" s="7" t="s">
        <v>109</v>
      </c>
      <c r="G24" s="7"/>
      <c r="H24" s="10"/>
      <c r="I24" s="10"/>
      <c r="J24" s="10"/>
      <c r="K24" s="10"/>
      <c r="L24" s="10"/>
      <c r="M24" s="10"/>
      <c r="N24" s="10"/>
      <c r="O24" s="10"/>
      <c r="P24" s="10"/>
      <c r="Q24" s="10"/>
      <c r="R24" s="10"/>
      <c r="S24" s="9"/>
      <c r="T24" s="7" t="s">
        <v>108</v>
      </c>
      <c r="U24" s="8"/>
      <c r="V24"/>
      <c r="W24" s="8"/>
      <c r="X24" s="7" t="s">
        <v>93</v>
      </c>
      <c r="Y24" s="7" t="s">
        <v>105</v>
      </c>
      <c r="Z24" s="7"/>
      <c r="AA24" s="7" t="s">
        <v>50</v>
      </c>
      <c r="AB24" s="7" t="s">
        <v>49</v>
      </c>
      <c r="AC24" s="7" t="s">
        <v>70</v>
      </c>
      <c r="AD24" s="7" t="s">
        <v>60</v>
      </c>
      <c r="AE24" s="7" t="s">
        <v>69</v>
      </c>
      <c r="AF24" s="7" t="s">
        <v>45</v>
      </c>
      <c r="AG24" s="7"/>
      <c r="AH24" s="7"/>
      <c r="AI24" s="7"/>
      <c r="AJ24" s="7"/>
      <c r="AK24" s="7"/>
      <c r="AL24" s="7"/>
      <c r="AN24" s="13">
        <f t="shared" si="5"/>
        <v>17</v>
      </c>
      <c r="AO24" s="12"/>
      <c r="AP24" s="7" t="s">
        <v>92</v>
      </c>
      <c r="AQ24" s="7" t="s">
        <v>54</v>
      </c>
      <c r="AR24" s="12"/>
      <c r="AS24" s="7"/>
      <c r="AT24" s="7" t="s">
        <v>67</v>
      </c>
      <c r="AU24" s="7"/>
      <c r="AV24" s="7"/>
      <c r="AW24" s="2"/>
      <c r="AX24" s="7"/>
      <c r="AY24" s="7"/>
      <c r="AZ24" s="7" t="s">
        <v>53</v>
      </c>
      <c r="BB24" s="345" t="str">
        <f t="shared" si="6"/>
        <v/>
      </c>
      <c r="BC24" s="348"/>
      <c r="BD24" s="348"/>
      <c r="BE24" s="348"/>
      <c r="BF24" s="348"/>
      <c r="BG24" s="348"/>
      <c r="BH24" s="348"/>
      <c r="BI24" s="348"/>
      <c r="BJ24" s="348"/>
      <c r="BK24" s="348"/>
      <c r="BL24" s="348"/>
      <c r="BM24" s="348"/>
      <c r="BN24" s="348"/>
      <c r="BO24" s="348"/>
      <c r="BP24" s="348"/>
      <c r="BQ24" s="348"/>
      <c r="BR24" s="348"/>
      <c r="BS24" s="348"/>
      <c r="BT24" s="348"/>
      <c r="BU24" s="348"/>
      <c r="BV24" s="348"/>
      <c r="BW24" s="348"/>
      <c r="BX24" s="348"/>
      <c r="BY24" s="348"/>
      <c r="BZ24" s="348"/>
      <c r="CA24" s="348"/>
      <c r="CB24" s="348"/>
      <c r="CC24" s="348"/>
      <c r="CD24" s="348"/>
      <c r="CE24" s="348"/>
      <c r="CF24" s="348"/>
      <c r="CG24" s="348"/>
      <c r="CH24" s="348"/>
      <c r="CI24" s="348"/>
      <c r="CJ24" s="348"/>
      <c r="CK24" s="348"/>
      <c r="CL24" s="348"/>
      <c r="CM24" s="348"/>
      <c r="CN24" s="348"/>
      <c r="CO24" s="348"/>
      <c r="CP24" s="348"/>
      <c r="CQ24" s="348"/>
      <c r="CR24" s="348"/>
      <c r="CS24" s="348"/>
      <c r="CT24" s="348"/>
      <c r="CU24" s="348"/>
      <c r="CV24" s="348"/>
      <c r="CW24" s="348"/>
      <c r="CX24" s="348"/>
      <c r="CY24" s="348"/>
      <c r="CZ24" s="348"/>
      <c r="DA24" s="348"/>
      <c r="DB24" s="348"/>
      <c r="DC24" s="348"/>
      <c r="DD24" s="348"/>
      <c r="DE24" s="348"/>
      <c r="DF24" s="348"/>
      <c r="DG24" s="348"/>
      <c r="DH24" s="348"/>
      <c r="DI24" s="348"/>
      <c r="DJ24" s="348"/>
      <c r="DK24" s="348"/>
      <c r="DL24" s="348"/>
      <c r="DM24" s="348"/>
      <c r="DN24" s="348"/>
      <c r="DO24" s="348"/>
      <c r="DP24" s="348"/>
      <c r="DQ24" s="348"/>
      <c r="DR24" s="348"/>
      <c r="DS24" s="348"/>
      <c r="DT24" s="348"/>
      <c r="DU24" s="348"/>
      <c r="DV24" s="348"/>
      <c r="DW24" s="348"/>
      <c r="DX24" s="348"/>
      <c r="DY24" s="435"/>
      <c r="DZ24" s="437"/>
      <c r="EA24" s="347" t="s">
        <v>92</v>
      </c>
      <c r="EB24" s="427" t="s">
        <v>54</v>
      </c>
      <c r="EC24" s="437"/>
      <c r="ED24" s="421" t="s">
        <v>45</v>
      </c>
      <c r="EE24" s="347" t="s">
        <v>67</v>
      </c>
      <c r="EF24" s="421" t="s">
        <v>76</v>
      </c>
      <c r="EG24" s="421" t="s">
        <v>76</v>
      </c>
      <c r="EH24" s="348"/>
      <c r="EI24" s="347"/>
      <c r="EJ24" s="347"/>
      <c r="EK24" s="348"/>
      <c r="EL24" s="347" t="s">
        <v>53</v>
      </c>
    </row>
    <row r="25" spans="1:142" ht="116" x14ac:dyDescent="0.35">
      <c r="A25" s="11">
        <f t="shared" si="4"/>
        <v>18</v>
      </c>
      <c r="B25" s="7" t="s">
        <v>100</v>
      </c>
      <c r="C25" s="7" t="s">
        <v>46</v>
      </c>
      <c r="D25" s="7" t="s">
        <v>107</v>
      </c>
      <c r="E25" s="7"/>
      <c r="F25" s="7" t="s">
        <v>180</v>
      </c>
      <c r="G25" s="7"/>
      <c r="H25" s="10"/>
      <c r="I25" s="10"/>
      <c r="J25" s="10"/>
      <c r="K25" s="10"/>
      <c r="L25" s="10"/>
      <c r="M25" s="10"/>
      <c r="N25" s="10"/>
      <c r="O25" s="10"/>
      <c r="P25" s="10"/>
      <c r="Q25" s="10"/>
      <c r="R25" s="10"/>
      <c r="S25" s="9"/>
      <c r="T25" s="15" t="s">
        <v>93</v>
      </c>
      <c r="U25" s="14"/>
      <c r="V25"/>
      <c r="W25" s="14"/>
      <c r="X25" s="7" t="s">
        <v>93</v>
      </c>
      <c r="Y25" s="7" t="s">
        <v>98</v>
      </c>
      <c r="Z25" s="7"/>
      <c r="AA25" s="7" t="s">
        <v>57</v>
      </c>
      <c r="AB25" s="7" t="s">
        <v>50</v>
      </c>
      <c r="AC25" s="7" t="s">
        <v>55</v>
      </c>
      <c r="AD25" s="7" t="s">
        <v>74</v>
      </c>
      <c r="AE25" s="7" t="s">
        <v>47</v>
      </c>
      <c r="AF25" s="7" t="s">
        <v>73</v>
      </c>
      <c r="AG25" s="7" t="s">
        <v>70</v>
      </c>
      <c r="AH25" s="7" t="s">
        <v>54</v>
      </c>
      <c r="AI25" s="7" t="s">
        <v>69</v>
      </c>
      <c r="AJ25" s="7"/>
      <c r="AK25" s="7"/>
      <c r="AL25" s="7"/>
      <c r="AN25" s="13">
        <f t="shared" si="5"/>
        <v>18</v>
      </c>
      <c r="AO25" s="12"/>
      <c r="AP25" s="7"/>
      <c r="AQ25" s="7"/>
      <c r="AR25" s="12"/>
      <c r="AS25" s="12"/>
      <c r="AT25" s="7" t="s">
        <v>45</v>
      </c>
      <c r="AU25" s="12"/>
      <c r="AV25" s="7"/>
      <c r="AW25" s="2"/>
      <c r="AX25" s="2"/>
      <c r="AY25" s="2"/>
      <c r="AZ25" s="7" t="s">
        <v>76</v>
      </c>
      <c r="BB25" s="345" t="str">
        <f t="shared" si="6"/>
        <v/>
      </c>
      <c r="BC25" s="348"/>
      <c r="BD25" s="348"/>
      <c r="BE25" s="348"/>
      <c r="BF25" s="348"/>
      <c r="BG25" s="348"/>
      <c r="BH25" s="348"/>
      <c r="BI25" s="348"/>
      <c r="BJ25" s="348"/>
      <c r="BK25" s="348"/>
      <c r="BL25" s="348"/>
      <c r="BM25" s="348"/>
      <c r="BN25" s="348"/>
      <c r="BO25" s="348"/>
      <c r="BP25" s="348"/>
      <c r="BQ25" s="348"/>
      <c r="BR25" s="348"/>
      <c r="BS25" s="348"/>
      <c r="BT25" s="348"/>
      <c r="BU25" s="348"/>
      <c r="BV25" s="348"/>
      <c r="BW25" s="348"/>
      <c r="BX25" s="348"/>
      <c r="BY25" s="348"/>
      <c r="BZ25" s="348"/>
      <c r="CA25" s="348"/>
      <c r="CB25" s="348"/>
      <c r="CC25" s="348"/>
      <c r="CD25" s="348"/>
      <c r="CE25" s="348"/>
      <c r="CF25" s="348"/>
      <c r="CG25" s="348"/>
      <c r="CH25" s="348"/>
      <c r="CI25" s="348"/>
      <c r="CJ25" s="348"/>
      <c r="CK25" s="348"/>
      <c r="CL25" s="348"/>
      <c r="CM25" s="348"/>
      <c r="CN25" s="348"/>
      <c r="CO25" s="348"/>
      <c r="CP25" s="348"/>
      <c r="CQ25" s="348"/>
      <c r="CR25" s="348"/>
      <c r="CS25" s="348"/>
      <c r="CT25" s="348"/>
      <c r="CU25" s="348"/>
      <c r="CV25" s="348"/>
      <c r="CW25" s="348"/>
      <c r="CX25" s="348"/>
      <c r="CY25" s="348"/>
      <c r="CZ25" s="348"/>
      <c r="DA25" s="348"/>
      <c r="DB25" s="348"/>
      <c r="DC25" s="348"/>
      <c r="DD25" s="348"/>
      <c r="DE25" s="348"/>
      <c r="DF25" s="348"/>
      <c r="DG25" s="348"/>
      <c r="DH25" s="348"/>
      <c r="DI25" s="348"/>
      <c r="DJ25" s="348"/>
      <c r="DK25" s="348"/>
      <c r="DL25" s="348"/>
      <c r="DM25" s="348"/>
      <c r="DN25" s="348"/>
      <c r="DO25" s="348"/>
      <c r="DP25" s="348"/>
      <c r="DQ25" s="348"/>
      <c r="DR25" s="348"/>
      <c r="DS25" s="348"/>
      <c r="DT25" s="348"/>
      <c r="DU25" s="348"/>
      <c r="DV25" s="348"/>
      <c r="DW25" s="348"/>
      <c r="DX25" s="348"/>
      <c r="DY25" s="435"/>
      <c r="DZ25" s="437"/>
      <c r="EA25" s="421" t="s">
        <v>45</v>
      </c>
      <c r="EB25" s="421" t="s">
        <v>76</v>
      </c>
      <c r="EC25" s="437"/>
      <c r="ED25" s="434" t="s">
        <v>54</v>
      </c>
      <c r="EE25" s="427" t="s">
        <v>45</v>
      </c>
      <c r="EF25" s="434" t="s">
        <v>54</v>
      </c>
      <c r="EG25" s="434" t="s">
        <v>54</v>
      </c>
      <c r="EH25" s="348"/>
      <c r="EI25" s="348"/>
      <c r="EJ25" s="348"/>
      <c r="EK25" s="348"/>
      <c r="EL25" s="347" t="s">
        <v>76</v>
      </c>
    </row>
    <row r="26" spans="1:142" ht="159.5" x14ac:dyDescent="0.35">
      <c r="A26" s="11">
        <f t="shared" si="4"/>
        <v>19</v>
      </c>
      <c r="B26" s="7" t="s">
        <v>100</v>
      </c>
      <c r="C26" s="7" t="s">
        <v>69</v>
      </c>
      <c r="D26" s="7" t="s">
        <v>106</v>
      </c>
      <c r="E26" s="7"/>
      <c r="F26" s="7" t="s">
        <v>103</v>
      </c>
      <c r="G26" s="7"/>
      <c r="H26" s="10"/>
      <c r="I26" s="10"/>
      <c r="J26" s="10"/>
      <c r="K26" s="10"/>
      <c r="L26" s="10"/>
      <c r="M26" s="10"/>
      <c r="N26" s="10"/>
      <c r="O26" s="10"/>
      <c r="P26" s="10"/>
      <c r="Q26" s="10"/>
      <c r="R26" s="10"/>
      <c r="S26" s="9"/>
      <c r="T26" s="7" t="s">
        <v>105</v>
      </c>
      <c r="U26" s="8"/>
      <c r="V26"/>
      <c r="W26" s="8"/>
      <c r="X26" s="7" t="s">
        <v>93</v>
      </c>
      <c r="Y26" s="7" t="s">
        <v>96</v>
      </c>
      <c r="Z26" s="7"/>
      <c r="AA26" s="7" t="s">
        <v>57</v>
      </c>
      <c r="AB26" s="7" t="s">
        <v>50</v>
      </c>
      <c r="AC26" s="7" t="s">
        <v>49</v>
      </c>
      <c r="AD26" s="7" t="s">
        <v>62</v>
      </c>
      <c r="AE26" s="7" t="s">
        <v>47</v>
      </c>
      <c r="AF26" s="7" t="s">
        <v>73</v>
      </c>
      <c r="AG26" s="7" t="s">
        <v>53</v>
      </c>
      <c r="AH26" s="7" t="s">
        <v>60</v>
      </c>
      <c r="AI26" s="7" t="s">
        <v>69</v>
      </c>
      <c r="AJ26" s="7" t="s">
        <v>45</v>
      </c>
      <c r="AK26" s="7"/>
      <c r="AL26" s="7"/>
      <c r="AN26" s="13">
        <f t="shared" si="5"/>
        <v>19</v>
      </c>
      <c r="AO26" s="12"/>
      <c r="AP26" s="12"/>
      <c r="AQ26" s="7"/>
      <c r="AR26" s="12"/>
      <c r="AS26" s="12"/>
      <c r="AT26" s="7"/>
      <c r="AU26" s="12"/>
      <c r="AV26" s="2"/>
      <c r="AW26" s="2"/>
      <c r="AX26" s="2"/>
      <c r="AY26" s="2"/>
      <c r="AZ26" s="7" t="s">
        <v>60</v>
      </c>
      <c r="BB26" s="345" t="str">
        <f t="shared" si="6"/>
        <v/>
      </c>
      <c r="BC26" s="348"/>
      <c r="BD26" s="348"/>
      <c r="BE26" s="348"/>
      <c r="BF26" s="348"/>
      <c r="BG26" s="348"/>
      <c r="BH26" s="348"/>
      <c r="BI26" s="348"/>
      <c r="BJ26" s="348"/>
      <c r="BK26" s="348"/>
      <c r="BL26" s="348"/>
      <c r="BM26" s="348"/>
      <c r="BN26" s="348"/>
      <c r="BO26" s="348"/>
      <c r="BP26" s="348"/>
      <c r="BQ26" s="348"/>
      <c r="BR26" s="348"/>
      <c r="BS26" s="348"/>
      <c r="BT26" s="348"/>
      <c r="BU26" s="348"/>
      <c r="BV26" s="348"/>
      <c r="BW26" s="348"/>
      <c r="BX26" s="348"/>
      <c r="BY26" s="348"/>
      <c r="BZ26" s="348"/>
      <c r="CA26" s="348"/>
      <c r="CB26" s="348"/>
      <c r="CC26" s="348"/>
      <c r="CD26" s="348"/>
      <c r="CE26" s="348"/>
      <c r="CF26" s="348"/>
      <c r="CG26" s="348"/>
      <c r="CH26" s="348"/>
      <c r="CI26" s="348"/>
      <c r="CJ26" s="348"/>
      <c r="CK26" s="348"/>
      <c r="CL26" s="348"/>
      <c r="CM26" s="348"/>
      <c r="CN26" s="348"/>
      <c r="CO26" s="348"/>
      <c r="CP26" s="348"/>
      <c r="CQ26" s="348"/>
      <c r="CR26" s="348"/>
      <c r="CS26" s="348"/>
      <c r="CT26" s="348"/>
      <c r="CU26" s="348"/>
      <c r="CV26" s="348"/>
      <c r="CW26" s="348"/>
      <c r="CX26" s="348"/>
      <c r="CY26" s="348"/>
      <c r="CZ26" s="348"/>
      <c r="DA26" s="348"/>
      <c r="DB26" s="348"/>
      <c r="DC26" s="348"/>
      <c r="DD26" s="348"/>
      <c r="DE26" s="348"/>
      <c r="DF26" s="348"/>
      <c r="DG26" s="348"/>
      <c r="DH26" s="348"/>
      <c r="DI26" s="348"/>
      <c r="DJ26" s="348"/>
      <c r="DK26" s="348"/>
      <c r="DL26" s="348"/>
      <c r="DM26" s="348"/>
      <c r="DN26" s="348"/>
      <c r="DO26" s="348"/>
      <c r="DP26" s="348"/>
      <c r="DQ26" s="348"/>
      <c r="DR26" s="348"/>
      <c r="DS26" s="348"/>
      <c r="DT26" s="348"/>
      <c r="DU26" s="348"/>
      <c r="DV26" s="348"/>
      <c r="DW26" s="348"/>
      <c r="DX26" s="348"/>
      <c r="DY26" s="435"/>
      <c r="DZ26" s="437"/>
      <c r="EA26" s="421" t="s">
        <v>76</v>
      </c>
      <c r="EB26" s="347"/>
      <c r="EC26" s="437"/>
      <c r="ED26" s="437"/>
      <c r="EE26" s="347" t="s">
        <v>69</v>
      </c>
      <c r="EF26" s="437"/>
      <c r="EG26" s="348"/>
      <c r="EH26" s="348"/>
      <c r="EI26" s="348"/>
      <c r="EJ26" s="348"/>
      <c r="EK26" s="348"/>
      <c r="EL26" s="347" t="s">
        <v>60</v>
      </c>
    </row>
    <row r="27" spans="1:142" ht="203" x14ac:dyDescent="0.35">
      <c r="A27" s="11">
        <f t="shared" si="4"/>
        <v>20</v>
      </c>
      <c r="B27" s="7" t="s">
        <v>100</v>
      </c>
      <c r="C27" s="7" t="s">
        <v>45</v>
      </c>
      <c r="D27" s="7" t="s">
        <v>104</v>
      </c>
      <c r="E27" s="7"/>
      <c r="F27" s="7" t="s">
        <v>179</v>
      </c>
      <c r="G27" s="10"/>
      <c r="H27" s="10" t="s">
        <v>102</v>
      </c>
      <c r="I27" s="10"/>
      <c r="J27" s="10"/>
      <c r="K27" s="10"/>
      <c r="L27" s="10"/>
      <c r="M27" s="10"/>
      <c r="N27" s="10"/>
      <c r="O27" s="10"/>
      <c r="P27" s="10"/>
      <c r="Q27" s="10"/>
      <c r="R27" s="10"/>
      <c r="S27" s="9"/>
      <c r="T27" s="7" t="s">
        <v>101</v>
      </c>
      <c r="U27" s="8"/>
      <c r="V27"/>
      <c r="W27" s="8"/>
      <c r="X27" s="7" t="s">
        <v>93</v>
      </c>
      <c r="Y27" s="7" t="s">
        <v>94</v>
      </c>
      <c r="Z27" s="7"/>
      <c r="AA27" s="7" t="s">
        <v>57</v>
      </c>
      <c r="AB27" s="7" t="s">
        <v>50</v>
      </c>
      <c r="AC27" s="7" t="s">
        <v>49</v>
      </c>
      <c r="AD27" s="7" t="s">
        <v>73</v>
      </c>
      <c r="AE27" s="7" t="s">
        <v>70</v>
      </c>
      <c r="AF27" s="7" t="s">
        <v>60</v>
      </c>
      <c r="AG27" s="7" t="s">
        <v>69</v>
      </c>
      <c r="AH27" s="7" t="s">
        <v>45</v>
      </c>
      <c r="AI27" s="7"/>
      <c r="AJ27" s="7"/>
      <c r="AK27" s="7"/>
      <c r="AL27" s="7"/>
      <c r="AN27" s="13">
        <f t="shared" si="5"/>
        <v>20</v>
      </c>
      <c r="AO27" s="12"/>
      <c r="AP27" s="12"/>
      <c r="AQ27" s="12"/>
      <c r="AR27" s="12"/>
      <c r="AS27" s="12"/>
      <c r="AT27" s="7"/>
      <c r="AU27" s="12"/>
      <c r="AV27" s="2"/>
      <c r="AW27" s="2"/>
      <c r="AX27" s="2"/>
      <c r="AY27" s="2"/>
      <c r="AZ27" s="7" t="s">
        <v>46</v>
      </c>
      <c r="BB27" s="345" t="str">
        <f t="shared" si="6"/>
        <v/>
      </c>
      <c r="BC27" s="348"/>
      <c r="BD27" s="348"/>
      <c r="BE27" s="348"/>
      <c r="BF27" s="348"/>
      <c r="BG27" s="348"/>
      <c r="BH27" s="348"/>
      <c r="BI27" s="348"/>
      <c r="BJ27" s="348"/>
      <c r="BK27" s="348"/>
      <c r="BL27" s="348"/>
      <c r="BM27" s="348"/>
      <c r="BN27" s="348"/>
      <c r="BO27" s="348"/>
      <c r="BP27" s="348"/>
      <c r="BQ27" s="348"/>
      <c r="BR27" s="348"/>
      <c r="BS27" s="348"/>
      <c r="BT27" s="348"/>
      <c r="BU27" s="348"/>
      <c r="BV27" s="348"/>
      <c r="BW27" s="348"/>
      <c r="BX27" s="348"/>
      <c r="BY27" s="348"/>
      <c r="BZ27" s="348"/>
      <c r="CA27" s="348"/>
      <c r="CB27" s="348"/>
      <c r="CC27" s="348"/>
      <c r="CD27" s="348"/>
      <c r="CE27" s="348"/>
      <c r="CF27" s="348"/>
      <c r="CG27" s="348"/>
      <c r="CH27" s="348"/>
      <c r="CI27" s="348"/>
      <c r="CJ27" s="348"/>
      <c r="CK27" s="348"/>
      <c r="CL27" s="348"/>
      <c r="CM27" s="348"/>
      <c r="CN27" s="348"/>
      <c r="CO27" s="348"/>
      <c r="CP27" s="348"/>
      <c r="CQ27" s="348"/>
      <c r="CR27" s="348"/>
      <c r="CS27" s="348"/>
      <c r="CT27" s="348"/>
      <c r="CU27" s="348"/>
      <c r="CV27" s="348"/>
      <c r="CW27" s="348"/>
      <c r="CX27" s="348"/>
      <c r="CY27" s="348"/>
      <c r="CZ27" s="348"/>
      <c r="DA27" s="348"/>
      <c r="DB27" s="348"/>
      <c r="DC27" s="348"/>
      <c r="DD27" s="348"/>
      <c r="DE27" s="348"/>
      <c r="DF27" s="348"/>
      <c r="DG27" s="348"/>
      <c r="DH27" s="348"/>
      <c r="DI27" s="348"/>
      <c r="DJ27" s="348"/>
      <c r="DK27" s="348"/>
      <c r="DL27" s="348"/>
      <c r="DM27" s="348"/>
      <c r="DN27" s="348"/>
      <c r="DO27" s="348"/>
      <c r="DP27" s="348"/>
      <c r="DQ27" s="348"/>
      <c r="DR27" s="348"/>
      <c r="DS27" s="348"/>
      <c r="DT27" s="348"/>
      <c r="DU27" s="348"/>
      <c r="DV27" s="348"/>
      <c r="DW27" s="348"/>
      <c r="DX27" s="348"/>
      <c r="DY27" s="435"/>
      <c r="DZ27" s="437"/>
      <c r="EA27" s="437"/>
      <c r="EB27" s="437"/>
      <c r="EC27" s="437"/>
      <c r="ED27" s="437"/>
      <c r="EE27" s="421" t="s">
        <v>76</v>
      </c>
      <c r="EF27" s="437"/>
      <c r="EG27" s="348"/>
      <c r="EH27" s="348"/>
      <c r="EI27" s="348"/>
      <c r="EJ27" s="348"/>
      <c r="EK27" s="348"/>
      <c r="EL27" s="347" t="s">
        <v>46</v>
      </c>
    </row>
    <row r="28" spans="1:142" ht="203" x14ac:dyDescent="0.35">
      <c r="A28" s="11">
        <f t="shared" si="4"/>
        <v>21</v>
      </c>
      <c r="B28" s="7" t="s">
        <v>100</v>
      </c>
      <c r="C28" s="7" t="s">
        <v>44</v>
      </c>
      <c r="D28" s="7" t="s">
        <v>99</v>
      </c>
      <c r="E28" s="7"/>
      <c r="F28" s="7" t="s">
        <v>186</v>
      </c>
      <c r="G28" s="7"/>
      <c r="H28" s="10"/>
      <c r="I28" s="10"/>
      <c r="J28" s="10"/>
      <c r="K28" s="10"/>
      <c r="L28" s="10"/>
      <c r="M28" s="10"/>
      <c r="N28" s="10"/>
      <c r="O28" s="10"/>
      <c r="P28" s="10"/>
      <c r="Q28" s="10"/>
      <c r="R28" s="10"/>
      <c r="S28" s="9"/>
      <c r="T28" s="7" t="s">
        <v>98</v>
      </c>
      <c r="U28" s="8"/>
      <c r="V28"/>
      <c r="W28" s="8"/>
      <c r="X28" s="7" t="s">
        <v>93</v>
      </c>
      <c r="Y28" s="7" t="s">
        <v>90</v>
      </c>
      <c r="Z28" s="7"/>
      <c r="AA28" s="7" t="s">
        <v>50</v>
      </c>
      <c r="AB28" s="7" t="s">
        <v>49</v>
      </c>
      <c r="AC28" s="7" t="s">
        <v>47</v>
      </c>
      <c r="AD28" s="7" t="s">
        <v>73</v>
      </c>
      <c r="AE28" s="7" t="s">
        <v>70</v>
      </c>
      <c r="AF28" s="7" t="s">
        <v>60</v>
      </c>
      <c r="AG28" s="7" t="s">
        <v>69</v>
      </c>
      <c r="AH28" s="7" t="s">
        <v>45</v>
      </c>
      <c r="AI28" s="7"/>
      <c r="AJ28" s="7"/>
      <c r="AK28" s="7"/>
      <c r="AL28" s="7"/>
      <c r="AN28" s="13">
        <f t="shared" si="5"/>
        <v>21</v>
      </c>
      <c r="AO28" s="12"/>
      <c r="AP28" s="12"/>
      <c r="AQ28" s="12"/>
      <c r="AR28" s="12"/>
      <c r="AS28" s="12"/>
      <c r="AT28" s="12"/>
      <c r="AU28" s="12"/>
      <c r="AV28" s="2"/>
      <c r="AW28" s="2"/>
      <c r="AX28" s="2"/>
      <c r="AY28" s="2"/>
      <c r="AZ28" s="7" t="s">
        <v>69</v>
      </c>
      <c r="BB28" s="345" t="str">
        <f t="shared" si="6"/>
        <v/>
      </c>
      <c r="BC28" s="348"/>
      <c r="BD28" s="348"/>
      <c r="BE28" s="348"/>
      <c r="BF28" s="348"/>
      <c r="BG28" s="348"/>
      <c r="BH28" s="348"/>
      <c r="BI28" s="348"/>
      <c r="BJ28" s="348"/>
      <c r="BK28" s="348"/>
      <c r="BL28" s="348"/>
      <c r="BM28" s="348"/>
      <c r="BN28" s="348"/>
      <c r="BO28" s="348"/>
      <c r="BP28" s="348"/>
      <c r="BQ28" s="348"/>
      <c r="BR28" s="348"/>
      <c r="BS28" s="348"/>
      <c r="BT28" s="348"/>
      <c r="BU28" s="348"/>
      <c r="BV28" s="348"/>
      <c r="BW28" s="348"/>
      <c r="BX28" s="348"/>
      <c r="BY28" s="348"/>
      <c r="BZ28" s="348"/>
      <c r="CA28" s="348"/>
      <c r="CB28" s="348"/>
      <c r="CC28" s="348"/>
      <c r="CD28" s="348"/>
      <c r="CE28" s="348"/>
      <c r="CF28" s="348"/>
      <c r="CG28" s="348"/>
      <c r="CH28" s="348"/>
      <c r="CI28" s="348"/>
      <c r="CJ28" s="348"/>
      <c r="CK28" s="348"/>
      <c r="CL28" s="348"/>
      <c r="CM28" s="348"/>
      <c r="CN28" s="348"/>
      <c r="CO28" s="348"/>
      <c r="CP28" s="348"/>
      <c r="CQ28" s="348"/>
      <c r="CR28" s="348"/>
      <c r="CS28" s="348"/>
      <c r="CT28" s="348"/>
      <c r="CU28" s="348"/>
      <c r="CV28" s="348"/>
      <c r="CW28" s="348"/>
      <c r="CX28" s="348"/>
      <c r="CY28" s="348"/>
      <c r="CZ28" s="348"/>
      <c r="DA28" s="348"/>
      <c r="DB28" s="348"/>
      <c r="DC28" s="348"/>
      <c r="DD28" s="348"/>
      <c r="DE28" s="348"/>
      <c r="DF28" s="348"/>
      <c r="DG28" s="348"/>
      <c r="DH28" s="348"/>
      <c r="DI28" s="348"/>
      <c r="DJ28" s="348"/>
      <c r="DK28" s="348"/>
      <c r="DL28" s="348"/>
      <c r="DM28" s="348"/>
      <c r="DN28" s="348"/>
      <c r="DO28" s="348"/>
      <c r="DP28" s="348"/>
      <c r="DQ28" s="348"/>
      <c r="DR28" s="348"/>
      <c r="DS28" s="348"/>
      <c r="DT28" s="348"/>
      <c r="DU28" s="348"/>
      <c r="DV28" s="348"/>
      <c r="DW28" s="348"/>
      <c r="DX28" s="348"/>
      <c r="DY28" s="435"/>
      <c r="DZ28" s="437"/>
      <c r="EA28" s="437"/>
      <c r="EB28" s="437"/>
      <c r="EC28" s="437"/>
      <c r="ED28" s="437"/>
      <c r="EE28" s="437"/>
      <c r="EF28" s="437"/>
      <c r="EG28" s="348"/>
      <c r="EH28" s="348"/>
      <c r="EI28" s="348"/>
      <c r="EJ28" s="348"/>
      <c r="EK28" s="348"/>
      <c r="EL28" s="347" t="s">
        <v>69</v>
      </c>
    </row>
    <row r="29" spans="1:142" ht="145" x14ac:dyDescent="0.35">
      <c r="A29" s="11">
        <f t="shared" si="4"/>
        <v>22</v>
      </c>
      <c r="B29" s="7" t="s">
        <v>87</v>
      </c>
      <c r="C29" s="7" t="s">
        <v>59</v>
      </c>
      <c r="D29" s="7" t="s">
        <v>97</v>
      </c>
      <c r="E29" s="7"/>
      <c r="F29" s="7" t="s">
        <v>181</v>
      </c>
      <c r="G29" s="7"/>
      <c r="H29" s="10"/>
      <c r="I29" s="10"/>
      <c r="J29" s="10"/>
      <c r="K29" s="10"/>
      <c r="L29" s="10"/>
      <c r="M29" s="10"/>
      <c r="N29" s="10"/>
      <c r="O29" s="10"/>
      <c r="P29" s="10"/>
      <c r="Q29" s="10"/>
      <c r="R29" s="10"/>
      <c r="S29" s="9"/>
      <c r="T29" s="7" t="s">
        <v>96</v>
      </c>
      <c r="U29" s="8"/>
      <c r="V29"/>
      <c r="W29" s="8"/>
      <c r="X29" s="7" t="s">
        <v>93</v>
      </c>
      <c r="Y29" s="7" t="s">
        <v>88</v>
      </c>
      <c r="Z29" s="7"/>
      <c r="AA29" s="7" t="s">
        <v>50</v>
      </c>
      <c r="AB29" s="7" t="s">
        <v>49</v>
      </c>
      <c r="AC29" s="7" t="s">
        <v>55</v>
      </c>
      <c r="AD29" s="7" t="s">
        <v>47</v>
      </c>
      <c r="AE29" s="7" t="s">
        <v>73</v>
      </c>
      <c r="AF29" s="7" t="s">
        <v>54</v>
      </c>
      <c r="AG29" s="7" t="s">
        <v>69</v>
      </c>
      <c r="AH29" s="7"/>
      <c r="AI29" s="7"/>
      <c r="AJ29" s="7"/>
      <c r="AK29" s="7"/>
      <c r="AL29" s="7"/>
      <c r="AN29" s="13">
        <f t="shared" si="5"/>
        <v>22</v>
      </c>
      <c r="AO29" s="12"/>
      <c r="AP29" s="12"/>
      <c r="AQ29" s="12"/>
      <c r="AR29" s="12"/>
      <c r="AS29" s="12"/>
      <c r="AT29" s="12"/>
      <c r="AU29" s="12"/>
      <c r="AV29" s="2"/>
      <c r="AW29" s="2"/>
      <c r="AX29" s="2"/>
      <c r="AY29" s="2"/>
      <c r="AZ29" s="7" t="s">
        <v>45</v>
      </c>
      <c r="BB29" s="345" t="str">
        <f t="shared" si="6"/>
        <v/>
      </c>
      <c r="BC29" s="348"/>
      <c r="BD29" s="348"/>
      <c r="BE29" s="348"/>
      <c r="BF29" s="348"/>
      <c r="BG29" s="348"/>
      <c r="BH29" s="348"/>
      <c r="BI29" s="348"/>
      <c r="BJ29" s="348"/>
      <c r="BK29" s="348"/>
      <c r="BL29" s="348"/>
      <c r="BM29" s="348"/>
      <c r="BN29" s="348"/>
      <c r="BO29" s="348"/>
      <c r="BP29" s="348"/>
      <c r="BQ29" s="348"/>
      <c r="BR29" s="348"/>
      <c r="BS29" s="348"/>
      <c r="BT29" s="348"/>
      <c r="BU29" s="348"/>
      <c r="BV29" s="348"/>
      <c r="BW29" s="348"/>
      <c r="BX29" s="348"/>
      <c r="BY29" s="348"/>
      <c r="BZ29" s="348"/>
      <c r="CA29" s="348"/>
      <c r="CB29" s="348"/>
      <c r="CC29" s="348"/>
      <c r="CD29" s="348"/>
      <c r="CE29" s="348"/>
      <c r="CF29" s="348"/>
      <c r="CG29" s="348"/>
      <c r="CH29" s="348"/>
      <c r="CI29" s="348"/>
      <c r="CJ29" s="348"/>
      <c r="CK29" s="348"/>
      <c r="CL29" s="348"/>
      <c r="CM29" s="348"/>
      <c r="CN29" s="348"/>
      <c r="CO29" s="348"/>
      <c r="CP29" s="348"/>
      <c r="CQ29" s="348"/>
      <c r="CR29" s="348"/>
      <c r="CS29" s="348"/>
      <c r="CT29" s="348"/>
      <c r="CU29" s="348"/>
      <c r="CV29" s="348"/>
      <c r="CW29" s="348"/>
      <c r="CX29" s="348"/>
      <c r="CY29" s="348"/>
      <c r="CZ29" s="348"/>
      <c r="DA29" s="348"/>
      <c r="DB29" s="348"/>
      <c r="DC29" s="348"/>
      <c r="DD29" s="348"/>
      <c r="DE29" s="348"/>
      <c r="DF29" s="348"/>
      <c r="DG29" s="348"/>
      <c r="DH29" s="348"/>
      <c r="DI29" s="348"/>
      <c r="DJ29" s="348"/>
      <c r="DK29" s="348"/>
      <c r="DL29" s="348"/>
      <c r="DM29" s="348"/>
      <c r="DN29" s="348"/>
      <c r="DO29" s="348"/>
      <c r="DP29" s="348"/>
      <c r="DQ29" s="348"/>
      <c r="DR29" s="348"/>
      <c r="DS29" s="348"/>
      <c r="DT29" s="348"/>
      <c r="DU29" s="348"/>
      <c r="DV29" s="348"/>
      <c r="DW29" s="348"/>
      <c r="DX29" s="348"/>
      <c r="DY29" s="435"/>
      <c r="DZ29" s="437"/>
      <c r="EA29" s="437"/>
      <c r="EB29" s="437"/>
      <c r="EC29" s="437"/>
      <c r="ED29" s="437"/>
      <c r="EE29" s="437"/>
      <c r="EF29" s="437"/>
      <c r="EG29" s="348"/>
      <c r="EH29" s="348"/>
      <c r="EI29" s="348"/>
      <c r="EJ29" s="348"/>
      <c r="EK29" s="348"/>
      <c r="EL29" s="347" t="s">
        <v>45</v>
      </c>
    </row>
    <row r="30" spans="1:142" ht="72.5" x14ac:dyDescent="0.35">
      <c r="A30" s="11">
        <f t="shared" si="4"/>
        <v>23</v>
      </c>
      <c r="B30" s="7" t="s">
        <v>87</v>
      </c>
      <c r="C30" s="7" t="s">
        <v>95</v>
      </c>
      <c r="D30" s="7" t="s">
        <v>887</v>
      </c>
      <c r="E30" s="7"/>
      <c r="F30" s="7" t="s">
        <v>189</v>
      </c>
      <c r="G30" s="7"/>
      <c r="H30" s="10"/>
      <c r="I30" s="10"/>
      <c r="J30" s="10"/>
      <c r="K30" s="10"/>
      <c r="L30" s="10"/>
      <c r="M30" s="10"/>
      <c r="N30" s="10"/>
      <c r="O30" s="10"/>
      <c r="P30" s="10"/>
      <c r="Q30" s="10"/>
      <c r="R30" s="10"/>
      <c r="S30" s="9"/>
      <c r="T30" s="7" t="s">
        <v>94</v>
      </c>
      <c r="U30" s="8"/>
      <c r="V30"/>
      <c r="W30" s="8"/>
      <c r="X30" s="7" t="s">
        <v>93</v>
      </c>
      <c r="Y30" s="7" t="s">
        <v>86</v>
      </c>
      <c r="Z30" s="7"/>
      <c r="AA30" s="7" t="s">
        <v>73</v>
      </c>
      <c r="AB30" s="7" t="s">
        <v>70</v>
      </c>
      <c r="AC30" s="7"/>
      <c r="AD30" s="7"/>
      <c r="AE30" s="7"/>
      <c r="AF30" s="7"/>
      <c r="AG30" s="7"/>
      <c r="AH30" s="7"/>
      <c r="AI30" s="7"/>
      <c r="AJ30" s="7"/>
      <c r="AK30" s="7"/>
      <c r="AL30" s="7"/>
      <c r="AN30" s="13">
        <f t="shared" si="5"/>
        <v>23</v>
      </c>
      <c r="AO30" s="12"/>
      <c r="AP30" s="12"/>
      <c r="AQ30" s="12"/>
      <c r="AR30" s="12"/>
      <c r="AS30" s="12"/>
      <c r="AT30" s="12"/>
      <c r="AU30" s="12"/>
      <c r="AV30" s="2"/>
      <c r="AW30" s="2"/>
      <c r="AX30" s="2"/>
      <c r="AY30" s="2"/>
      <c r="AZ30" s="7" t="s">
        <v>204</v>
      </c>
      <c r="BB30" s="345" t="str">
        <f t="shared" si="6"/>
        <v/>
      </c>
      <c r="BC30" s="348"/>
      <c r="BD30" s="348"/>
      <c r="BE30" s="348"/>
      <c r="BF30" s="348"/>
      <c r="BG30" s="348"/>
      <c r="BH30" s="348"/>
      <c r="BI30" s="348"/>
      <c r="BJ30" s="348"/>
      <c r="BK30" s="348"/>
      <c r="BL30" s="348"/>
      <c r="BM30" s="348"/>
      <c r="BN30" s="348"/>
      <c r="BO30" s="348"/>
      <c r="BP30" s="348"/>
      <c r="BQ30" s="348"/>
      <c r="BR30" s="348"/>
      <c r="BS30" s="348"/>
      <c r="BT30" s="348"/>
      <c r="BU30" s="348"/>
      <c r="BV30" s="348"/>
      <c r="BW30" s="348"/>
      <c r="BX30" s="348"/>
      <c r="BY30" s="348"/>
      <c r="BZ30" s="348"/>
      <c r="CA30" s="348"/>
      <c r="CB30" s="348"/>
      <c r="CC30" s="348"/>
      <c r="CD30" s="348"/>
      <c r="CE30" s="348"/>
      <c r="CF30" s="348"/>
      <c r="CG30" s="348"/>
      <c r="CH30" s="348"/>
      <c r="CI30" s="348"/>
      <c r="CJ30" s="348"/>
      <c r="CK30" s="348"/>
      <c r="CL30" s="348"/>
      <c r="CM30" s="348"/>
      <c r="CN30" s="348"/>
      <c r="CO30" s="348"/>
      <c r="CP30" s="348"/>
      <c r="CQ30" s="348"/>
      <c r="CR30" s="348"/>
      <c r="CS30" s="348"/>
      <c r="CT30" s="348"/>
      <c r="CU30" s="348"/>
      <c r="CV30" s="348"/>
      <c r="CW30" s="348"/>
      <c r="CX30" s="348"/>
      <c r="CY30" s="348"/>
      <c r="CZ30" s="348"/>
      <c r="DA30" s="348"/>
      <c r="DB30" s="348"/>
      <c r="DC30" s="348"/>
      <c r="DD30" s="348"/>
      <c r="DE30" s="348"/>
      <c r="DF30" s="348"/>
      <c r="DG30" s="348"/>
      <c r="DH30" s="348"/>
      <c r="DI30" s="348"/>
      <c r="DJ30" s="348"/>
      <c r="DK30" s="348"/>
      <c r="DL30" s="348"/>
      <c r="DM30" s="348"/>
      <c r="DN30" s="348"/>
      <c r="DO30" s="348"/>
      <c r="DP30" s="348"/>
      <c r="DQ30" s="348"/>
      <c r="DR30" s="348"/>
      <c r="DS30" s="348"/>
      <c r="DT30" s="348"/>
      <c r="DU30" s="348"/>
      <c r="DV30" s="348"/>
      <c r="DW30" s="348"/>
      <c r="DX30" s="348"/>
      <c r="DY30" s="435"/>
      <c r="DZ30" s="437"/>
      <c r="EA30" s="437"/>
      <c r="EB30" s="437"/>
      <c r="EC30" s="437"/>
      <c r="ED30" s="437"/>
      <c r="EE30" s="437"/>
      <c r="EF30" s="437"/>
      <c r="EG30" s="348"/>
      <c r="EH30" s="348"/>
      <c r="EI30" s="348"/>
      <c r="EJ30" s="348"/>
      <c r="EK30" s="348"/>
      <c r="EL30" s="347" t="s">
        <v>204</v>
      </c>
    </row>
    <row r="31" spans="1:142" ht="130.5" x14ac:dyDescent="0.35">
      <c r="A31" s="11">
        <f t="shared" si="4"/>
        <v>24</v>
      </c>
      <c r="B31" s="7" t="s">
        <v>87</v>
      </c>
      <c r="C31" s="7" t="s">
        <v>92</v>
      </c>
      <c r="D31" s="7" t="s">
        <v>91</v>
      </c>
      <c r="E31" s="7"/>
      <c r="F31" s="7" t="s">
        <v>187</v>
      </c>
      <c r="G31" s="7"/>
      <c r="H31" s="10"/>
      <c r="I31" s="10"/>
      <c r="J31" s="10"/>
      <c r="K31" s="10"/>
      <c r="L31" s="10"/>
      <c r="M31" s="10"/>
      <c r="N31" s="10"/>
      <c r="O31" s="10"/>
      <c r="P31" s="10"/>
      <c r="Q31" s="10"/>
      <c r="R31" s="10"/>
      <c r="S31" s="9"/>
      <c r="T31" s="7" t="s">
        <v>90</v>
      </c>
      <c r="U31" s="8"/>
      <c r="W31" s="8"/>
      <c r="X31" s="7" t="s">
        <v>81</v>
      </c>
      <c r="Y31" s="7" t="s">
        <v>84</v>
      </c>
      <c r="Z31" s="7"/>
      <c r="AA31" s="7" t="s">
        <v>70</v>
      </c>
      <c r="AB31" s="7" t="s">
        <v>76</v>
      </c>
      <c r="AC31" s="7" t="s">
        <v>60</v>
      </c>
      <c r="AD31" s="7" t="s">
        <v>59</v>
      </c>
      <c r="AE31" s="7"/>
      <c r="AF31" s="7"/>
      <c r="AG31" s="7"/>
      <c r="AH31" s="7"/>
      <c r="AI31" s="7"/>
      <c r="AJ31" s="7"/>
      <c r="AK31" s="7"/>
      <c r="AL31" s="7"/>
      <c r="AN31" s="13">
        <f t="shared" si="5"/>
        <v>24</v>
      </c>
      <c r="AO31" s="12"/>
      <c r="AP31" s="12"/>
      <c r="AQ31" s="12"/>
      <c r="AR31" s="12"/>
      <c r="AS31" s="12"/>
      <c r="AT31" s="12"/>
      <c r="AU31" s="12"/>
      <c r="AV31" s="2"/>
      <c r="AW31" s="2"/>
      <c r="AX31" s="2"/>
      <c r="AY31" s="2"/>
      <c r="AZ31" s="7" t="s">
        <v>44</v>
      </c>
      <c r="BB31" s="345" t="str">
        <f t="shared" si="6"/>
        <v/>
      </c>
      <c r="BC31" s="348"/>
      <c r="BD31" s="348"/>
      <c r="BE31" s="348"/>
      <c r="BF31" s="348"/>
      <c r="BG31" s="348"/>
      <c r="BH31" s="348"/>
      <c r="BI31" s="348"/>
      <c r="BJ31" s="348"/>
      <c r="BK31" s="348"/>
      <c r="BL31" s="348"/>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c r="CQ31" s="348"/>
      <c r="CR31" s="348"/>
      <c r="CS31" s="348"/>
      <c r="CT31" s="348"/>
      <c r="CU31" s="348"/>
      <c r="CV31" s="348"/>
      <c r="CW31" s="348"/>
      <c r="CX31" s="348"/>
      <c r="CY31" s="348"/>
      <c r="CZ31" s="348"/>
      <c r="DA31" s="348"/>
      <c r="DB31" s="348"/>
      <c r="DC31" s="348"/>
      <c r="DD31" s="348"/>
      <c r="DE31" s="348"/>
      <c r="DF31" s="348"/>
      <c r="DG31" s="348"/>
      <c r="DH31" s="348"/>
      <c r="DI31" s="348"/>
      <c r="DJ31" s="348"/>
      <c r="DK31" s="348"/>
      <c r="DL31" s="348"/>
      <c r="DM31" s="348"/>
      <c r="DN31" s="348"/>
      <c r="DO31" s="348"/>
      <c r="DP31" s="348"/>
      <c r="DQ31" s="348"/>
      <c r="DR31" s="348"/>
      <c r="DS31" s="348"/>
      <c r="DT31" s="348"/>
      <c r="DU31" s="348"/>
      <c r="DV31" s="348"/>
      <c r="DW31" s="348"/>
      <c r="DX31" s="348"/>
      <c r="DY31" s="435"/>
      <c r="DZ31" s="437"/>
      <c r="EA31" s="437"/>
      <c r="EB31" s="437"/>
      <c r="EC31" s="437"/>
      <c r="ED31" s="437"/>
      <c r="EE31" s="437"/>
      <c r="EF31" s="437"/>
      <c r="EG31" s="348"/>
      <c r="EH31" s="348"/>
      <c r="EI31" s="348"/>
      <c r="EJ31" s="348"/>
      <c r="EK31" s="348"/>
      <c r="EL31" s="347" t="s">
        <v>44</v>
      </c>
    </row>
    <row r="32" spans="1:142" ht="116" x14ac:dyDescent="0.35">
      <c r="A32" s="11">
        <f t="shared" si="4"/>
        <v>25</v>
      </c>
      <c r="B32" s="7" t="s">
        <v>87</v>
      </c>
      <c r="C32" s="7" t="s">
        <v>64</v>
      </c>
      <c r="D32" s="7" t="s">
        <v>89</v>
      </c>
      <c r="E32" s="7"/>
      <c r="F32" s="7" t="s">
        <v>188</v>
      </c>
      <c r="G32" s="7"/>
      <c r="H32" s="10"/>
      <c r="I32" s="10"/>
      <c r="J32" s="10"/>
      <c r="K32" s="10"/>
      <c r="L32" s="10"/>
      <c r="M32" s="10"/>
      <c r="N32" s="10"/>
      <c r="O32" s="10"/>
      <c r="P32" s="10"/>
      <c r="Q32" s="10"/>
      <c r="R32" s="10"/>
      <c r="S32" s="9"/>
      <c r="T32" s="7" t="s">
        <v>88</v>
      </c>
      <c r="U32" s="8"/>
      <c r="V32"/>
      <c r="W32" s="8"/>
      <c r="X32" s="7" t="s">
        <v>81</v>
      </c>
      <c r="Y32" s="7" t="s">
        <v>83</v>
      </c>
      <c r="Z32" s="7"/>
      <c r="AA32" s="7" t="s">
        <v>74</v>
      </c>
      <c r="AB32" s="7" t="s">
        <v>48</v>
      </c>
      <c r="AC32" s="7" t="s">
        <v>60</v>
      </c>
      <c r="AD32" s="7" t="s">
        <v>59</v>
      </c>
      <c r="AE32" s="7" t="s">
        <v>67</v>
      </c>
      <c r="AF32" s="7"/>
      <c r="AG32" s="7"/>
      <c r="AH32" s="7"/>
      <c r="AI32" s="7"/>
      <c r="AJ32" s="7"/>
      <c r="AK32" s="7"/>
      <c r="AL32" s="7"/>
      <c r="AN32" s="13">
        <f t="shared" si="5"/>
        <v>25</v>
      </c>
      <c r="AO32" s="12"/>
      <c r="AP32" s="12"/>
      <c r="AQ32" s="12"/>
      <c r="AR32" s="12"/>
      <c r="AS32" s="12"/>
      <c r="AT32" s="12"/>
      <c r="AU32" s="12"/>
      <c r="AV32" s="2"/>
      <c r="AW32" s="2"/>
      <c r="AX32" s="2"/>
      <c r="AY32" s="2"/>
      <c r="AZ32" s="7" t="s">
        <v>59</v>
      </c>
      <c r="BB32" s="345" t="str">
        <f t="shared" si="6"/>
        <v/>
      </c>
      <c r="BC32" s="348"/>
      <c r="BD32" s="348"/>
      <c r="BE32" s="348"/>
      <c r="BF32" s="348"/>
      <c r="BG32" s="348"/>
      <c r="BH32" s="348"/>
      <c r="BI32" s="348"/>
      <c r="BJ32" s="348"/>
      <c r="BK32" s="348"/>
      <c r="BL32" s="348"/>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c r="DJ32" s="348"/>
      <c r="DK32" s="348"/>
      <c r="DL32" s="348"/>
      <c r="DM32" s="348"/>
      <c r="DN32" s="348"/>
      <c r="DO32" s="348"/>
      <c r="DP32" s="348"/>
      <c r="DQ32" s="348"/>
      <c r="DR32" s="348"/>
      <c r="DS32" s="348"/>
      <c r="DT32" s="348"/>
      <c r="DU32" s="348"/>
      <c r="DV32" s="348"/>
      <c r="DW32" s="348"/>
      <c r="DX32" s="348"/>
      <c r="DY32" s="435"/>
      <c r="DZ32" s="437"/>
      <c r="EA32" s="437"/>
      <c r="EB32" s="437"/>
      <c r="EC32" s="437"/>
      <c r="ED32" s="437"/>
      <c r="EE32" s="437"/>
      <c r="EF32" s="437"/>
      <c r="EG32" s="348"/>
      <c r="EH32" s="348"/>
      <c r="EI32" s="348"/>
      <c r="EJ32" s="348"/>
      <c r="EK32" s="348"/>
      <c r="EL32" s="347" t="s">
        <v>59</v>
      </c>
    </row>
    <row r="33" spans="1:142" ht="130.5" x14ac:dyDescent="0.35">
      <c r="A33" s="11">
        <f t="shared" si="4"/>
        <v>26</v>
      </c>
      <c r="B33" s="7" t="s">
        <v>87</v>
      </c>
      <c r="C33" s="7" t="s">
        <v>67</v>
      </c>
      <c r="D33" s="7" t="s">
        <v>888</v>
      </c>
      <c r="E33" s="7"/>
      <c r="F33" s="7" t="s">
        <v>185</v>
      </c>
      <c r="G33" s="7"/>
      <c r="H33" s="10"/>
      <c r="I33" s="10"/>
      <c r="J33" s="10"/>
      <c r="K33" s="10"/>
      <c r="L33" s="10"/>
      <c r="M33" s="10"/>
      <c r="N33" s="10"/>
      <c r="O33" s="10"/>
      <c r="P33" s="10"/>
      <c r="Q33" s="10"/>
      <c r="R33" s="10"/>
      <c r="S33" s="9"/>
      <c r="T33" s="7" t="s">
        <v>86</v>
      </c>
      <c r="U33" s="8"/>
      <c r="V33"/>
      <c r="W33" s="8"/>
      <c r="X33" s="7" t="s">
        <v>81</v>
      </c>
      <c r="Y33" s="7" t="s">
        <v>82</v>
      </c>
      <c r="Z33" s="7"/>
      <c r="AA33" s="7" t="s">
        <v>85</v>
      </c>
      <c r="AB33" s="7" t="s">
        <v>74</v>
      </c>
      <c r="AC33" s="7" t="s">
        <v>70</v>
      </c>
      <c r="AD33" s="7"/>
      <c r="AE33" s="7"/>
      <c r="AF33" s="7"/>
      <c r="AG33" s="7"/>
      <c r="AH33" s="7"/>
      <c r="AI33" s="7"/>
      <c r="AJ33" s="7"/>
      <c r="AK33" s="7"/>
      <c r="AL33" s="7"/>
      <c r="AN33" s="13">
        <f t="shared" si="5"/>
        <v>26</v>
      </c>
      <c r="AO33" s="12"/>
      <c r="AP33" s="12"/>
      <c r="AQ33" s="12"/>
      <c r="AR33" s="12"/>
      <c r="AS33" s="12"/>
      <c r="AT33" s="12"/>
      <c r="AU33" s="2"/>
      <c r="AV33" s="2"/>
      <c r="AW33" s="2"/>
      <c r="AX33" s="2"/>
      <c r="AY33" s="2"/>
      <c r="AZ33" s="7" t="s">
        <v>95</v>
      </c>
      <c r="BB33" s="345" t="str">
        <f t="shared" si="6"/>
        <v/>
      </c>
      <c r="BC33" s="348"/>
      <c r="BD33" s="348"/>
      <c r="BE33" s="348"/>
      <c r="BF33" s="348"/>
      <c r="BG33" s="348"/>
      <c r="BH33" s="348"/>
      <c r="BI33" s="348"/>
      <c r="BJ33" s="348"/>
      <c r="BK33" s="348"/>
      <c r="BL33" s="348"/>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c r="DJ33" s="348"/>
      <c r="DK33" s="348"/>
      <c r="DL33" s="348"/>
      <c r="DM33" s="348"/>
      <c r="DN33" s="348"/>
      <c r="DO33" s="348"/>
      <c r="DP33" s="348"/>
      <c r="DQ33" s="348"/>
      <c r="DR33" s="348"/>
      <c r="DS33" s="348"/>
      <c r="DT33" s="348"/>
      <c r="DU33" s="348"/>
      <c r="DV33" s="348"/>
      <c r="DW33" s="348"/>
      <c r="DX33" s="348"/>
      <c r="DY33" s="435"/>
      <c r="DZ33" s="437"/>
      <c r="EA33" s="437"/>
      <c r="EB33" s="437"/>
      <c r="EC33" s="437"/>
      <c r="ED33" s="437"/>
      <c r="EE33" s="437"/>
      <c r="EF33" s="348"/>
      <c r="EG33" s="348"/>
      <c r="EH33" s="348"/>
      <c r="EI33" s="348"/>
      <c r="EJ33" s="348"/>
      <c r="EK33" s="348"/>
      <c r="EL33" s="347" t="s">
        <v>95</v>
      </c>
    </row>
    <row r="34" spans="1:142" ht="101.5" x14ac:dyDescent="0.35">
      <c r="A34" s="11" t="s">
        <v>212</v>
      </c>
      <c r="B34" s="7" t="s">
        <v>138</v>
      </c>
      <c r="C34" s="7" t="s">
        <v>205</v>
      </c>
      <c r="D34" s="7" t="s">
        <v>141</v>
      </c>
      <c r="F34" s="7" t="s">
        <v>209</v>
      </c>
      <c r="G34" s="2"/>
      <c r="H34" s="2"/>
      <c r="T34" s="4" t="s">
        <v>81</v>
      </c>
      <c r="U34" s="3"/>
      <c r="V34"/>
      <c r="W34" s="3"/>
      <c r="X34" s="7" t="s">
        <v>81</v>
      </c>
      <c r="Y34" s="6" t="s">
        <v>77</v>
      </c>
      <c r="Z34" s="2"/>
      <c r="AA34" s="7" t="s">
        <v>70</v>
      </c>
      <c r="AB34" s="7" t="s">
        <v>60</v>
      </c>
      <c r="AC34" s="7" t="s">
        <v>44</v>
      </c>
      <c r="AD34" s="7" t="s">
        <v>67</v>
      </c>
      <c r="AE34" s="5"/>
      <c r="AF34" s="5"/>
      <c r="AG34" s="5"/>
      <c r="AH34" s="5"/>
      <c r="AI34" s="5"/>
      <c r="AJ34" s="5"/>
      <c r="AK34" s="5"/>
      <c r="AL34" s="5"/>
      <c r="AN34" s="13">
        <f t="shared" si="5"/>
        <v>27</v>
      </c>
      <c r="AO34" s="12"/>
      <c r="AP34" s="12"/>
      <c r="AQ34" s="12"/>
      <c r="AR34" s="12"/>
      <c r="AS34" s="12"/>
      <c r="AT34" s="12"/>
      <c r="AU34" s="12"/>
      <c r="AV34" s="2"/>
      <c r="AW34" s="2"/>
      <c r="AX34" s="2"/>
      <c r="AY34" s="2"/>
      <c r="AZ34" s="7" t="s">
        <v>92</v>
      </c>
      <c r="BB34" s="345" t="str">
        <f t="shared" si="6"/>
        <v/>
      </c>
      <c r="BC34" s="348"/>
      <c r="BD34" s="348"/>
      <c r="BE34" s="348"/>
      <c r="BF34" s="348"/>
      <c r="BG34" s="348"/>
      <c r="BH34" s="348"/>
      <c r="BI34" s="348"/>
      <c r="BJ34" s="348"/>
      <c r="BK34" s="348"/>
      <c r="BL34" s="348"/>
      <c r="BM34" s="348"/>
      <c r="BN34" s="348"/>
      <c r="BO34" s="348"/>
      <c r="BP34" s="348"/>
      <c r="BQ34" s="348"/>
      <c r="BR34" s="348"/>
      <c r="BS34" s="348"/>
      <c r="BT34" s="348"/>
      <c r="BU34" s="348"/>
      <c r="BV34" s="348"/>
      <c r="BW34" s="348"/>
      <c r="BX34" s="348"/>
      <c r="BY34" s="348"/>
      <c r="BZ34" s="348"/>
      <c r="CA34" s="348"/>
      <c r="CB34" s="348"/>
      <c r="CC34" s="348"/>
      <c r="CD34" s="348"/>
      <c r="CE34" s="348"/>
      <c r="CF34" s="348"/>
      <c r="CG34" s="348"/>
      <c r="CH34" s="348"/>
      <c r="CI34" s="348"/>
      <c r="CJ34" s="348"/>
      <c r="CK34" s="348"/>
      <c r="CL34" s="348"/>
      <c r="CM34" s="348"/>
      <c r="CN34" s="348"/>
      <c r="CO34" s="348"/>
      <c r="CP34" s="348"/>
      <c r="CQ34" s="348"/>
      <c r="CR34" s="348"/>
      <c r="CS34" s="348"/>
      <c r="CT34" s="348"/>
      <c r="CU34" s="348"/>
      <c r="CV34" s="348"/>
      <c r="CW34" s="348"/>
      <c r="CX34" s="348"/>
      <c r="CY34" s="348"/>
      <c r="CZ34" s="348"/>
      <c r="DA34" s="348"/>
      <c r="DB34" s="348"/>
      <c r="DC34" s="348"/>
      <c r="DD34" s="348"/>
      <c r="DE34" s="348"/>
      <c r="DF34" s="348"/>
      <c r="DG34" s="348"/>
      <c r="DH34" s="348"/>
      <c r="DI34" s="348"/>
      <c r="DJ34" s="348"/>
      <c r="DK34" s="348"/>
      <c r="DL34" s="348"/>
      <c r="DM34" s="348"/>
      <c r="DN34" s="348"/>
      <c r="DO34" s="348"/>
      <c r="DP34" s="348"/>
      <c r="DQ34" s="348"/>
      <c r="DR34" s="348"/>
      <c r="DS34" s="348"/>
      <c r="DT34" s="348"/>
      <c r="DU34" s="348"/>
      <c r="DV34" s="348"/>
      <c r="DW34" s="348"/>
      <c r="DX34" s="348"/>
      <c r="DY34" s="435"/>
      <c r="DZ34" s="437"/>
      <c r="EA34" s="437"/>
      <c r="EB34" s="437"/>
      <c r="EC34" s="437"/>
      <c r="ED34" s="437"/>
      <c r="EE34" s="437"/>
      <c r="EF34" s="437"/>
      <c r="EG34" s="348"/>
      <c r="EH34" s="348"/>
      <c r="EI34" s="348"/>
      <c r="EJ34" s="348"/>
      <c r="EK34" s="348"/>
      <c r="EL34" s="347" t="s">
        <v>92</v>
      </c>
    </row>
    <row r="35" spans="1:142" ht="116" x14ac:dyDescent="0.35">
      <c r="A35" s="11" t="s">
        <v>212</v>
      </c>
      <c r="B35" s="7" t="s">
        <v>138</v>
      </c>
      <c r="C35" s="7" t="s">
        <v>203</v>
      </c>
      <c r="D35" s="7" t="s">
        <v>137</v>
      </c>
      <c r="F35" s="10" t="s">
        <v>135</v>
      </c>
      <c r="G35" s="2"/>
      <c r="H35" s="2"/>
      <c r="T35" s="2" t="s">
        <v>82</v>
      </c>
      <c r="V35"/>
      <c r="X35" s="7" t="s">
        <v>81</v>
      </c>
      <c r="Y35" s="6" t="s">
        <v>80</v>
      </c>
      <c r="Z35" s="2"/>
      <c r="AA35" s="7" t="s">
        <v>60</v>
      </c>
      <c r="AB35" s="7" t="s">
        <v>59</v>
      </c>
      <c r="AC35" s="7" t="s">
        <v>67</v>
      </c>
      <c r="AD35" s="5"/>
      <c r="AE35" s="5"/>
      <c r="AF35" s="5"/>
      <c r="AG35" s="5"/>
      <c r="AH35" s="5"/>
      <c r="AI35" s="5"/>
      <c r="AJ35" s="5"/>
      <c r="AK35" s="5"/>
      <c r="AL35" s="5"/>
      <c r="AN35" s="13">
        <f t="shared" si="5"/>
        <v>28</v>
      </c>
      <c r="AO35" s="2"/>
      <c r="AP35" s="12"/>
      <c r="AQ35" s="12"/>
      <c r="AR35" s="2"/>
      <c r="AS35" s="12"/>
      <c r="AT35" s="12"/>
      <c r="AU35" s="12"/>
      <c r="AV35" s="2"/>
      <c r="AW35" s="2"/>
      <c r="AX35" s="2"/>
      <c r="AY35" s="2"/>
      <c r="AZ35" s="7" t="s">
        <v>64</v>
      </c>
      <c r="BB35" s="345" t="str">
        <f t="shared" si="6"/>
        <v/>
      </c>
      <c r="BC35" s="348"/>
      <c r="BD35" s="348"/>
      <c r="BE35" s="348"/>
      <c r="BF35" s="348"/>
      <c r="BG35" s="348"/>
      <c r="BH35" s="348"/>
      <c r="BI35" s="348"/>
      <c r="BJ35" s="348"/>
      <c r="BK35" s="348"/>
      <c r="BL35" s="348"/>
      <c r="BM35" s="348"/>
      <c r="BN35" s="348"/>
      <c r="BO35" s="348"/>
      <c r="BP35" s="348"/>
      <c r="BQ35" s="348"/>
      <c r="BR35" s="348"/>
      <c r="BS35" s="348"/>
      <c r="BT35" s="348"/>
      <c r="BU35" s="348"/>
      <c r="BV35" s="348"/>
      <c r="BW35" s="348"/>
      <c r="BX35" s="348"/>
      <c r="BY35" s="348"/>
      <c r="BZ35" s="348"/>
      <c r="CA35" s="348"/>
      <c r="CB35" s="348"/>
      <c r="CC35" s="348"/>
      <c r="CD35" s="348"/>
      <c r="CE35" s="348"/>
      <c r="CF35" s="348"/>
      <c r="CG35" s="348"/>
      <c r="CH35" s="348"/>
      <c r="CI35" s="348"/>
      <c r="CJ35" s="348"/>
      <c r="CK35" s="348"/>
      <c r="CL35" s="348"/>
      <c r="CM35" s="348"/>
      <c r="CN35" s="348"/>
      <c r="CO35" s="348"/>
      <c r="CP35" s="348"/>
      <c r="CQ35" s="348"/>
      <c r="CR35" s="348"/>
      <c r="CS35" s="348"/>
      <c r="CT35" s="348"/>
      <c r="CU35" s="348"/>
      <c r="CV35" s="348"/>
      <c r="CW35" s="348"/>
      <c r="CX35" s="348"/>
      <c r="CY35" s="348"/>
      <c r="CZ35" s="348"/>
      <c r="DA35" s="348"/>
      <c r="DB35" s="348"/>
      <c r="DC35" s="348"/>
      <c r="DD35" s="348"/>
      <c r="DE35" s="348"/>
      <c r="DF35" s="348"/>
      <c r="DG35" s="348"/>
      <c r="DH35" s="348"/>
      <c r="DI35" s="348"/>
      <c r="DJ35" s="348"/>
      <c r="DK35" s="348"/>
      <c r="DL35" s="348"/>
      <c r="DM35" s="348"/>
      <c r="DN35" s="348"/>
      <c r="DO35" s="348"/>
      <c r="DP35" s="348"/>
      <c r="DQ35" s="348"/>
      <c r="DR35" s="348"/>
      <c r="DS35" s="348"/>
      <c r="DT35" s="348"/>
      <c r="DU35" s="348"/>
      <c r="DV35" s="348"/>
      <c r="DW35" s="348"/>
      <c r="DX35" s="348"/>
      <c r="DY35" s="435"/>
      <c r="DZ35" s="348"/>
      <c r="EA35" s="437"/>
      <c r="EB35" s="437"/>
      <c r="EC35" s="348"/>
      <c r="ED35" s="437"/>
      <c r="EE35" s="437"/>
      <c r="EF35" s="437"/>
      <c r="EG35" s="348"/>
      <c r="EH35" s="348"/>
      <c r="EI35" s="348"/>
      <c r="EJ35" s="348"/>
      <c r="EK35" s="348"/>
      <c r="EL35" s="347" t="s">
        <v>64</v>
      </c>
    </row>
    <row r="36" spans="1:142" ht="203" x14ac:dyDescent="0.35">
      <c r="A36" s="11" t="s">
        <v>212</v>
      </c>
      <c r="B36" s="7" t="s">
        <v>100</v>
      </c>
      <c r="C36" s="7" t="s">
        <v>204</v>
      </c>
      <c r="D36" s="7" t="s">
        <v>104</v>
      </c>
      <c r="F36" s="10" t="s">
        <v>102</v>
      </c>
      <c r="G36" s="2"/>
      <c r="H36" s="2"/>
      <c r="T36" s="2" t="s">
        <v>80</v>
      </c>
      <c r="V36"/>
      <c r="X36" s="2" t="s">
        <v>71</v>
      </c>
      <c r="Y36" s="6" t="s">
        <v>72</v>
      </c>
      <c r="Z36" s="2"/>
      <c r="AA36" s="7" t="s">
        <v>79</v>
      </c>
      <c r="AB36" s="7" t="s">
        <v>48</v>
      </c>
      <c r="AC36" s="7" t="s">
        <v>47</v>
      </c>
      <c r="AD36" s="7" t="s">
        <v>73</v>
      </c>
      <c r="AE36" s="7" t="s">
        <v>70</v>
      </c>
      <c r="AF36" s="7" t="s">
        <v>76</v>
      </c>
      <c r="AG36" s="7" t="s">
        <v>69</v>
      </c>
      <c r="AH36" s="7" t="s">
        <v>59</v>
      </c>
      <c r="AI36" s="5"/>
      <c r="AJ36" s="5"/>
      <c r="AK36" s="5"/>
      <c r="AL36" s="5"/>
      <c r="AN36" s="13">
        <f t="shared" si="5"/>
        <v>29</v>
      </c>
      <c r="AO36" s="2"/>
      <c r="AP36" s="12"/>
      <c r="AQ36" s="12"/>
      <c r="AR36" s="2"/>
      <c r="AS36" s="12"/>
      <c r="AT36" s="12"/>
      <c r="AU36" s="12"/>
      <c r="AV36" s="2"/>
      <c r="AW36" s="2"/>
      <c r="AX36" s="2"/>
      <c r="AY36" s="2"/>
      <c r="AZ36" s="7" t="s">
        <v>67</v>
      </c>
      <c r="BB36" s="345" t="str">
        <f t="shared" si="6"/>
        <v/>
      </c>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348"/>
      <c r="CC36" s="348"/>
      <c r="CD36" s="348"/>
      <c r="CE36" s="348"/>
      <c r="CF36" s="348"/>
      <c r="CG36" s="348"/>
      <c r="CH36" s="348"/>
      <c r="CI36" s="348"/>
      <c r="CJ36" s="348"/>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348"/>
      <c r="DU36" s="348"/>
      <c r="DV36" s="348"/>
      <c r="DW36" s="348"/>
      <c r="DX36" s="348"/>
      <c r="DY36" s="435"/>
      <c r="DZ36" s="438"/>
      <c r="EA36" s="439"/>
      <c r="EB36" s="439"/>
      <c r="EC36" s="438"/>
      <c r="ED36" s="439"/>
      <c r="EE36" s="439"/>
      <c r="EF36" s="439"/>
      <c r="EG36" s="438"/>
      <c r="EH36" s="438"/>
      <c r="EI36" s="438"/>
      <c r="EJ36" s="438"/>
      <c r="EK36" s="348"/>
      <c r="EL36" s="347" t="s">
        <v>67</v>
      </c>
    </row>
    <row r="37" spans="1:142" ht="29" x14ac:dyDescent="0.35">
      <c r="T37" s="2" t="s">
        <v>78</v>
      </c>
      <c r="V37"/>
      <c r="X37" s="2" t="s">
        <v>71</v>
      </c>
      <c r="Y37" s="6" t="s">
        <v>66</v>
      </c>
      <c r="Z37" s="2"/>
      <c r="AA37" s="7" t="s">
        <v>50</v>
      </c>
      <c r="AB37" s="7" t="s">
        <v>74</v>
      </c>
      <c r="AC37" s="7" t="s">
        <v>47</v>
      </c>
      <c r="AD37" s="7" t="s">
        <v>73</v>
      </c>
      <c r="AE37" s="5"/>
      <c r="AF37" s="5"/>
      <c r="AG37" s="5"/>
      <c r="AH37" s="5"/>
      <c r="AI37" s="5"/>
      <c r="AJ37" s="5"/>
      <c r="AK37" s="5"/>
      <c r="AL37" s="5"/>
      <c r="AN37" s="13">
        <v>30</v>
      </c>
      <c r="AO37" s="2"/>
      <c r="AP37" s="12"/>
      <c r="AQ37" s="12"/>
      <c r="AR37" s="2"/>
      <c r="AS37" s="12"/>
      <c r="AT37" s="12"/>
      <c r="AU37" s="12"/>
      <c r="AV37" s="2"/>
      <c r="AW37" s="2"/>
      <c r="AX37" s="2"/>
      <c r="AY37" s="2"/>
      <c r="AZ37" s="2"/>
      <c r="BB37" s="363" t="str">
        <f t="shared" si="6"/>
        <v/>
      </c>
      <c r="DZ37" s="441"/>
      <c r="EA37" s="442"/>
      <c r="EB37" s="442"/>
      <c r="EC37" s="441"/>
      <c r="ED37" s="442"/>
      <c r="EE37" s="442"/>
      <c r="EF37" s="442"/>
      <c r="EG37" s="441"/>
      <c r="EH37" s="441"/>
      <c r="EI37" s="441"/>
      <c r="EJ37" s="441"/>
    </row>
    <row r="38" spans="1:142" ht="29" x14ac:dyDescent="0.35">
      <c r="T38" s="2" t="s">
        <v>77</v>
      </c>
      <c r="V38"/>
      <c r="X38" s="2" t="s">
        <v>71</v>
      </c>
      <c r="Y38" s="6" t="s">
        <v>65</v>
      </c>
      <c r="Z38" s="2"/>
      <c r="AA38" s="7" t="s">
        <v>50</v>
      </c>
      <c r="AB38" s="7" t="s">
        <v>55</v>
      </c>
      <c r="AC38" s="7" t="s">
        <v>74</v>
      </c>
      <c r="AD38" s="7" t="s">
        <v>48</v>
      </c>
      <c r="AE38" s="7" t="s">
        <v>47</v>
      </c>
      <c r="AF38" s="7" t="s">
        <v>73</v>
      </c>
      <c r="AG38" s="7" t="s">
        <v>70</v>
      </c>
      <c r="AH38" s="7" t="s">
        <v>53</v>
      </c>
      <c r="AI38" s="7" t="s">
        <v>76</v>
      </c>
      <c r="AJ38" s="7" t="s">
        <v>44</v>
      </c>
      <c r="AK38" s="7" t="s">
        <v>59</v>
      </c>
      <c r="AL38" s="5"/>
      <c r="AN38" s="13"/>
      <c r="AO38" s="2"/>
      <c r="AP38" s="12"/>
      <c r="AQ38" s="12"/>
      <c r="AR38" s="2"/>
      <c r="AS38" s="12"/>
      <c r="AT38" s="12"/>
      <c r="AU38" s="12"/>
      <c r="AV38" s="2"/>
      <c r="AW38" s="2"/>
      <c r="AX38" s="2"/>
      <c r="AY38" s="2"/>
      <c r="AZ38" s="2"/>
      <c r="BB38" s="363" t="str">
        <f t="shared" si="6"/>
        <v/>
      </c>
      <c r="DZ38" s="440"/>
      <c r="EA38" s="365"/>
      <c r="EB38" s="365"/>
      <c r="EC38" s="440"/>
      <c r="ED38" s="365"/>
      <c r="EE38" s="365"/>
      <c r="EF38" s="365"/>
      <c r="EG38" s="440"/>
      <c r="EH38" s="440"/>
      <c r="EI38" s="440"/>
      <c r="EJ38" s="440"/>
    </row>
    <row r="39" spans="1:142" ht="29" x14ac:dyDescent="0.35">
      <c r="T39" s="2" t="s">
        <v>75</v>
      </c>
      <c r="V39"/>
      <c r="X39" s="2" t="s">
        <v>71</v>
      </c>
      <c r="Y39" s="6" t="s">
        <v>68</v>
      </c>
      <c r="Z39" s="2"/>
      <c r="AA39" s="7" t="s">
        <v>57</v>
      </c>
      <c r="AB39" s="7" t="s">
        <v>47</v>
      </c>
      <c r="AC39" s="7" t="s">
        <v>73</v>
      </c>
      <c r="AD39" s="7" t="s">
        <v>60</v>
      </c>
      <c r="AE39" s="7" t="s">
        <v>59</v>
      </c>
      <c r="AF39" s="5"/>
      <c r="AG39" s="5"/>
      <c r="AH39" s="5"/>
      <c r="AI39" s="5"/>
      <c r="AJ39" s="5"/>
      <c r="AK39" s="5"/>
      <c r="AL39" s="5"/>
      <c r="AN39" s="13"/>
      <c r="AO39" s="2"/>
      <c r="AP39" s="12"/>
      <c r="AQ39" s="12"/>
      <c r="AR39" s="2"/>
      <c r="AS39" s="12"/>
      <c r="AT39" s="12"/>
      <c r="AU39" s="2"/>
      <c r="AV39" s="2"/>
      <c r="AW39" s="2"/>
      <c r="AX39" s="2"/>
      <c r="AY39" s="2"/>
      <c r="AZ39" s="2"/>
      <c r="BB39" s="363" t="str">
        <f t="shared" si="6"/>
        <v/>
      </c>
      <c r="DZ39" s="440"/>
      <c r="EA39" s="365"/>
      <c r="EB39" s="365"/>
      <c r="EC39" s="440"/>
      <c r="ED39" s="365"/>
      <c r="EE39" s="365"/>
      <c r="EF39" s="440"/>
      <c r="EG39" s="440"/>
      <c r="EH39" s="440"/>
      <c r="EI39" s="440"/>
      <c r="EJ39" s="440"/>
    </row>
    <row r="40" spans="1:142" ht="29" x14ac:dyDescent="0.35">
      <c r="T40" s="4" t="s">
        <v>71</v>
      </c>
      <c r="U40" s="3"/>
      <c r="V40"/>
      <c r="W40" s="3"/>
      <c r="X40" s="2" t="s">
        <v>71</v>
      </c>
      <c r="Y40" s="6" t="s">
        <v>63</v>
      </c>
      <c r="Z40" s="2"/>
      <c r="AA40" s="7" t="s">
        <v>74</v>
      </c>
      <c r="AB40" s="7" t="s">
        <v>48</v>
      </c>
      <c r="AC40" s="7" t="s">
        <v>47</v>
      </c>
      <c r="AD40" s="7" t="s">
        <v>73</v>
      </c>
      <c r="AE40" s="7" t="s">
        <v>44</v>
      </c>
      <c r="AF40" s="5"/>
      <c r="AG40" s="5"/>
      <c r="AH40" s="5"/>
      <c r="AI40" s="5"/>
      <c r="AJ40" s="5"/>
      <c r="AK40" s="5"/>
      <c r="AL40" s="5"/>
      <c r="AP40"/>
      <c r="AQ40"/>
      <c r="AS40"/>
      <c r="AT40"/>
      <c r="BB40" s="363" t="str">
        <f t="shared" si="6"/>
        <v/>
      </c>
      <c r="EA40"/>
      <c r="EB40"/>
      <c r="ED40"/>
      <c r="EE40"/>
    </row>
    <row r="41" spans="1:142" ht="29" x14ac:dyDescent="0.35">
      <c r="T41" s="2" t="s">
        <v>72</v>
      </c>
      <c r="V41"/>
      <c r="X41" s="2" t="s">
        <v>71</v>
      </c>
      <c r="Y41" s="6" t="s">
        <v>61</v>
      </c>
      <c r="Z41" s="2"/>
      <c r="AA41" s="7" t="s">
        <v>48</v>
      </c>
      <c r="AB41" s="7" t="s">
        <v>47</v>
      </c>
      <c r="AC41" s="7" t="s">
        <v>70</v>
      </c>
      <c r="AD41" s="7" t="s">
        <v>60</v>
      </c>
      <c r="AE41" s="7" t="s">
        <v>69</v>
      </c>
      <c r="AF41" s="7" t="s">
        <v>59</v>
      </c>
      <c r="AG41" s="5"/>
      <c r="AH41" s="5"/>
      <c r="AI41" s="5"/>
      <c r="AJ41" s="5"/>
      <c r="AK41" s="5"/>
      <c r="AL41" s="5"/>
      <c r="AP41"/>
      <c r="AQ41"/>
      <c r="AS41"/>
      <c r="AT41"/>
      <c r="EA41"/>
      <c r="EB41"/>
      <c r="ED41"/>
      <c r="EE41"/>
    </row>
    <row r="42" spans="1:142" ht="29" x14ac:dyDescent="0.35">
      <c r="T42" s="2" t="s">
        <v>68</v>
      </c>
      <c r="V42"/>
      <c r="X42" s="2" t="s">
        <v>51</v>
      </c>
      <c r="Y42" s="6" t="s">
        <v>52</v>
      </c>
      <c r="Z42" s="2"/>
      <c r="AA42" s="7" t="s">
        <v>57</v>
      </c>
      <c r="AB42" s="7" t="s">
        <v>56</v>
      </c>
      <c r="AC42" s="7" t="s">
        <v>49</v>
      </c>
      <c r="AD42" s="7" t="s">
        <v>55</v>
      </c>
      <c r="AE42" s="7" t="s">
        <v>48</v>
      </c>
      <c r="AF42" s="7" t="s">
        <v>53</v>
      </c>
      <c r="AG42" s="7" t="s">
        <v>46</v>
      </c>
      <c r="AH42" s="7" t="s">
        <v>64</v>
      </c>
      <c r="AI42" s="7" t="s">
        <v>67</v>
      </c>
      <c r="AJ42" s="5"/>
      <c r="AK42" s="5"/>
      <c r="AL42" s="5"/>
      <c r="AP42"/>
      <c r="AQ42"/>
      <c r="AS42"/>
      <c r="AT42"/>
      <c r="EA42"/>
      <c r="EB42"/>
      <c r="ED42"/>
      <c r="EE42"/>
    </row>
    <row r="43" spans="1:142" ht="29" x14ac:dyDescent="0.35">
      <c r="T43" s="2" t="s">
        <v>66</v>
      </c>
      <c r="V43"/>
      <c r="X43" s="2" t="s">
        <v>51</v>
      </c>
      <c r="Y43" s="6" t="s">
        <v>58</v>
      </c>
      <c r="Z43" s="2"/>
      <c r="AA43" s="7" t="s">
        <v>62</v>
      </c>
      <c r="AB43" s="7" t="s">
        <v>47</v>
      </c>
      <c r="AC43" s="7" t="s">
        <v>53</v>
      </c>
      <c r="AD43" s="7" t="s">
        <v>60</v>
      </c>
      <c r="AE43" s="7" t="s">
        <v>59</v>
      </c>
      <c r="AF43" s="5"/>
      <c r="AG43" s="5"/>
      <c r="AH43" s="5"/>
      <c r="AI43" s="5"/>
      <c r="AJ43" s="5"/>
      <c r="AK43" s="5"/>
      <c r="AL43" s="5"/>
      <c r="AP43"/>
      <c r="AQ43"/>
      <c r="AS43"/>
      <c r="AT43"/>
      <c r="EA43"/>
      <c r="EB43"/>
      <c r="ED43"/>
      <c r="EE43"/>
    </row>
    <row r="44" spans="1:142" ht="29" x14ac:dyDescent="0.35">
      <c r="T44" s="2" t="s">
        <v>65</v>
      </c>
      <c r="V44"/>
      <c r="X44" s="2" t="s">
        <v>51</v>
      </c>
      <c r="Y44" s="6" t="s">
        <v>43</v>
      </c>
      <c r="Z44" s="2"/>
      <c r="AA44" s="7" t="s">
        <v>48</v>
      </c>
      <c r="AB44" s="7" t="s">
        <v>46</v>
      </c>
      <c r="AC44" s="7" t="s">
        <v>64</v>
      </c>
      <c r="AD44" s="5"/>
      <c r="AE44" s="5"/>
      <c r="AF44" s="5"/>
      <c r="AG44" s="5"/>
      <c r="AH44" s="5"/>
      <c r="AI44" s="5"/>
      <c r="AJ44" s="5"/>
      <c r="AK44" s="5"/>
      <c r="AL44" s="5"/>
      <c r="AP44"/>
      <c r="AQ44"/>
      <c r="AS44"/>
      <c r="AT44"/>
      <c r="EA44"/>
      <c r="EB44"/>
      <c r="ED44"/>
      <c r="EE44"/>
    </row>
    <row r="45" spans="1:142" ht="29" x14ac:dyDescent="0.35">
      <c r="T45" s="2" t="s">
        <v>63</v>
      </c>
      <c r="V45"/>
      <c r="X45" s="2" t="s">
        <v>51</v>
      </c>
      <c r="Y45" s="6" t="s">
        <v>42</v>
      </c>
      <c r="Z45" s="2"/>
      <c r="AA45" s="7" t="s">
        <v>62</v>
      </c>
      <c r="AB45" s="7" t="s">
        <v>53</v>
      </c>
      <c r="AC45" s="7" t="s">
        <v>60</v>
      </c>
      <c r="AD45" s="7" t="s">
        <v>46</v>
      </c>
      <c r="AE45" s="5"/>
      <c r="AF45" s="5"/>
      <c r="AG45" s="5"/>
      <c r="AH45" s="5"/>
      <c r="AI45" s="5"/>
      <c r="AJ45" s="5"/>
      <c r="AK45" s="5"/>
      <c r="AL45" s="5"/>
      <c r="AP45"/>
      <c r="AQ45"/>
      <c r="AS45"/>
      <c r="AT45"/>
      <c r="EA45"/>
      <c r="EB45"/>
      <c r="ED45"/>
      <c r="EE45"/>
    </row>
    <row r="46" spans="1:142" ht="29" x14ac:dyDescent="0.35">
      <c r="T46" s="2" t="s">
        <v>61</v>
      </c>
      <c r="V46"/>
      <c r="X46" s="2" t="s">
        <v>51</v>
      </c>
      <c r="Y46" s="6" t="s">
        <v>41</v>
      </c>
      <c r="Z46" s="2"/>
      <c r="AA46" s="7" t="s">
        <v>50</v>
      </c>
      <c r="AB46" s="7" t="s">
        <v>49</v>
      </c>
      <c r="AC46" s="7" t="s">
        <v>60</v>
      </c>
      <c r="AD46" s="7" t="s">
        <v>44</v>
      </c>
      <c r="AE46" s="5"/>
      <c r="AF46" s="5"/>
      <c r="AG46" s="5"/>
      <c r="AH46" s="5"/>
      <c r="AI46" s="5"/>
      <c r="AJ46" s="5"/>
      <c r="AK46" s="5"/>
      <c r="AL46" s="5"/>
      <c r="AP46"/>
      <c r="AQ46"/>
      <c r="AS46"/>
      <c r="AT46"/>
      <c r="EA46"/>
      <c r="EB46"/>
      <c r="ED46"/>
      <c r="EE46"/>
    </row>
    <row r="47" spans="1:142" ht="29" x14ac:dyDescent="0.35">
      <c r="T47" s="4" t="s">
        <v>51</v>
      </c>
      <c r="U47" s="3"/>
      <c r="V47"/>
      <c r="W47" s="3"/>
      <c r="X47" s="2" t="s">
        <v>51</v>
      </c>
      <c r="Y47" s="6" t="s">
        <v>40</v>
      </c>
      <c r="Z47" s="2"/>
      <c r="AA47" s="7" t="s">
        <v>60</v>
      </c>
      <c r="AB47" s="7" t="s">
        <v>59</v>
      </c>
      <c r="AC47" s="5"/>
      <c r="AD47" s="5"/>
      <c r="AE47" s="5"/>
      <c r="AF47" s="5"/>
      <c r="AG47" s="5"/>
      <c r="AH47" s="5"/>
      <c r="AI47" s="5"/>
      <c r="AJ47" s="5"/>
      <c r="AK47" s="5"/>
      <c r="AL47" s="5"/>
      <c r="AP47"/>
      <c r="AQ47"/>
      <c r="AS47"/>
      <c r="AT47"/>
      <c r="EA47"/>
      <c r="EB47"/>
      <c r="ED47"/>
      <c r="EE47"/>
    </row>
    <row r="48" spans="1:142" ht="29" x14ac:dyDescent="0.35">
      <c r="T48" s="2" t="s">
        <v>58</v>
      </c>
      <c r="V48"/>
      <c r="X48" s="2" t="s">
        <v>51</v>
      </c>
      <c r="Y48" s="6" t="s">
        <v>39</v>
      </c>
      <c r="Z48" s="2"/>
      <c r="AA48" s="7" t="s">
        <v>57</v>
      </c>
      <c r="AB48" s="7" t="s">
        <v>56</v>
      </c>
      <c r="AC48" s="7" t="s">
        <v>55</v>
      </c>
      <c r="AD48" s="7" t="s">
        <v>54</v>
      </c>
      <c r="AE48" s="7" t="s">
        <v>53</v>
      </c>
      <c r="AF48" s="7" t="s">
        <v>46</v>
      </c>
      <c r="AG48" s="5"/>
      <c r="AH48" s="5"/>
      <c r="AI48" s="5"/>
      <c r="AJ48" s="5"/>
      <c r="AK48" s="5"/>
      <c r="AL48" s="5"/>
      <c r="AP48"/>
      <c r="AQ48"/>
      <c r="AS48"/>
      <c r="AT48"/>
      <c r="EA48"/>
      <c r="EB48"/>
      <c r="ED48"/>
      <c r="EE48"/>
    </row>
    <row r="49" spans="20:135" ht="29" x14ac:dyDescent="0.35">
      <c r="T49" s="2" t="s">
        <v>52</v>
      </c>
      <c r="V49"/>
      <c r="X49" s="2" t="s">
        <v>51</v>
      </c>
      <c r="Y49" s="6" t="s">
        <v>38</v>
      </c>
      <c r="Z49" s="2"/>
      <c r="AA49" s="7" t="s">
        <v>50</v>
      </c>
      <c r="AB49" s="7" t="s">
        <v>49</v>
      </c>
      <c r="AC49" s="7" t="s">
        <v>48</v>
      </c>
      <c r="AD49" s="7" t="s">
        <v>47</v>
      </c>
      <c r="AE49" s="7" t="s">
        <v>46</v>
      </c>
      <c r="AF49" s="7" t="s">
        <v>45</v>
      </c>
      <c r="AG49" s="7" t="s">
        <v>44</v>
      </c>
      <c r="AH49" s="5"/>
      <c r="AI49" s="5"/>
      <c r="AJ49" s="5"/>
      <c r="AK49" s="5"/>
      <c r="AL49" s="5"/>
      <c r="AP49"/>
      <c r="AQ49"/>
      <c r="AS49"/>
      <c r="AT49"/>
      <c r="EA49"/>
      <c r="EB49"/>
      <c r="ED49"/>
      <c r="EE49"/>
    </row>
    <row r="50" spans="20:135" ht="43.5" x14ac:dyDescent="0.35">
      <c r="T50" s="2" t="s">
        <v>43</v>
      </c>
      <c r="V50"/>
      <c r="X50" s="2" t="s">
        <v>37</v>
      </c>
      <c r="Y50" s="6" t="s">
        <v>36</v>
      </c>
      <c r="Z50" s="2"/>
      <c r="AA50" s="7" t="s">
        <v>56</v>
      </c>
      <c r="AB50" s="7" t="s">
        <v>49</v>
      </c>
      <c r="AC50" s="7" t="s">
        <v>60</v>
      </c>
      <c r="AD50" s="7" t="s">
        <v>69</v>
      </c>
      <c r="AE50" s="7" t="s">
        <v>92</v>
      </c>
      <c r="AF50" s="7" t="s">
        <v>64</v>
      </c>
      <c r="AG50" s="5"/>
      <c r="AH50" s="5"/>
      <c r="AI50" s="5"/>
      <c r="AJ50" s="5"/>
      <c r="AK50" s="5"/>
      <c r="AL50" s="5"/>
      <c r="AP50"/>
      <c r="AQ50"/>
      <c r="AS50"/>
      <c r="AT50"/>
      <c r="EA50"/>
      <c r="EB50"/>
      <c r="ED50"/>
      <c r="EE50"/>
    </row>
    <row r="51" spans="20:135" ht="29" x14ac:dyDescent="0.35">
      <c r="T51" s="2" t="s">
        <v>42</v>
      </c>
      <c r="V51"/>
      <c r="X51" s="2" t="s">
        <v>37</v>
      </c>
      <c r="Y51" s="6" t="s">
        <v>34</v>
      </c>
      <c r="Z51" s="2"/>
      <c r="AA51" s="7" t="s">
        <v>62</v>
      </c>
      <c r="AB51" s="7" t="s">
        <v>79</v>
      </c>
      <c r="AC51" s="7" t="s">
        <v>44</v>
      </c>
      <c r="AD51" s="5"/>
      <c r="AE51" s="5"/>
      <c r="AF51" s="5"/>
      <c r="AG51" s="5"/>
      <c r="AH51" s="5"/>
      <c r="AI51" s="5"/>
      <c r="AJ51" s="5"/>
      <c r="AK51" s="5"/>
      <c r="AL51" s="5"/>
      <c r="AP51"/>
      <c r="AQ51"/>
      <c r="AT51"/>
      <c r="EA51"/>
      <c r="EB51"/>
      <c r="EE51"/>
    </row>
    <row r="52" spans="20:135" ht="29" x14ac:dyDescent="0.35">
      <c r="T52" s="2" t="s">
        <v>41</v>
      </c>
      <c r="V52"/>
      <c r="X52" s="2" t="s">
        <v>37</v>
      </c>
      <c r="Y52" s="6" t="s">
        <v>35</v>
      </c>
      <c r="Z52" s="2"/>
      <c r="AA52" s="7" t="s">
        <v>50</v>
      </c>
      <c r="AB52" s="7" t="s">
        <v>53</v>
      </c>
      <c r="AC52" s="7" t="s">
        <v>60</v>
      </c>
      <c r="AD52" s="7" t="s">
        <v>45</v>
      </c>
      <c r="AE52" s="5"/>
      <c r="AF52" s="5"/>
      <c r="AG52" s="5"/>
      <c r="AH52" s="5"/>
      <c r="AI52" s="5"/>
      <c r="AJ52" s="5"/>
      <c r="AK52" s="5"/>
      <c r="AL52" s="5"/>
      <c r="AP52"/>
      <c r="AQ52"/>
      <c r="AT52"/>
      <c r="EA52"/>
      <c r="EB52"/>
      <c r="EE52"/>
    </row>
    <row r="53" spans="20:135" ht="29" x14ac:dyDescent="0.35">
      <c r="T53" s="2" t="s">
        <v>40</v>
      </c>
      <c r="V53"/>
      <c r="X53" s="2" t="s">
        <v>37</v>
      </c>
      <c r="Y53" s="6" t="s">
        <v>33</v>
      </c>
      <c r="Z53" s="2"/>
      <c r="AA53" s="7" t="s">
        <v>57</v>
      </c>
      <c r="AB53" s="7" t="s">
        <v>56</v>
      </c>
      <c r="AC53" s="7" t="s">
        <v>50</v>
      </c>
      <c r="AD53" s="7" t="s">
        <v>49</v>
      </c>
      <c r="AE53" s="7" t="s">
        <v>69</v>
      </c>
      <c r="AF53" s="5"/>
      <c r="AG53" s="5"/>
      <c r="AH53" s="5"/>
      <c r="AI53" s="5"/>
      <c r="AJ53" s="5"/>
      <c r="AK53" s="5"/>
      <c r="AL53" s="5"/>
      <c r="AP53"/>
      <c r="AQ53"/>
      <c r="AT53"/>
      <c r="EA53"/>
      <c r="EB53"/>
      <c r="EE53"/>
    </row>
    <row r="54" spans="20:135" ht="29" x14ac:dyDescent="0.35">
      <c r="T54" s="2" t="s">
        <v>39</v>
      </c>
      <c r="V54"/>
      <c r="X54" s="2" t="s">
        <v>37</v>
      </c>
      <c r="Y54" s="6" t="s">
        <v>32</v>
      </c>
      <c r="Z54" s="2"/>
      <c r="AA54" s="7" t="s">
        <v>50</v>
      </c>
      <c r="AB54" s="7" t="s">
        <v>49</v>
      </c>
      <c r="AC54" s="7" t="s">
        <v>55</v>
      </c>
      <c r="AD54" s="7" t="s">
        <v>62</v>
      </c>
      <c r="AE54" s="7" t="s">
        <v>60</v>
      </c>
      <c r="AF54" s="7" t="s">
        <v>45</v>
      </c>
      <c r="AG54" s="5"/>
      <c r="AH54" s="5"/>
      <c r="AI54" s="5"/>
      <c r="AJ54" s="5"/>
      <c r="AK54" s="5"/>
      <c r="AL54" s="5"/>
      <c r="AP54"/>
      <c r="AQ54"/>
      <c r="AT54"/>
      <c r="EA54"/>
      <c r="EB54"/>
      <c r="EE54"/>
    </row>
    <row r="55" spans="20:135" ht="29" x14ac:dyDescent="0.35">
      <c r="T55" s="2" t="s">
        <v>38</v>
      </c>
      <c r="V55"/>
      <c r="X55" s="2" t="s">
        <v>37</v>
      </c>
      <c r="Y55" s="6" t="s">
        <v>31</v>
      </c>
      <c r="Z55" s="2"/>
      <c r="AA55" s="7" t="s">
        <v>53</v>
      </c>
      <c r="AB55" s="7" t="s">
        <v>60</v>
      </c>
      <c r="AC55" s="7" t="s">
        <v>45</v>
      </c>
      <c r="AD55" s="5"/>
      <c r="AE55" s="5"/>
      <c r="AF55" s="5"/>
      <c r="AG55" s="5"/>
      <c r="AH55" s="5"/>
      <c r="AI55" s="5"/>
      <c r="AJ55" s="5"/>
      <c r="AK55" s="5"/>
      <c r="AL55" s="5"/>
      <c r="AP55"/>
      <c r="AQ55"/>
      <c r="AT55"/>
      <c r="EA55"/>
      <c r="EB55"/>
      <c r="EE55"/>
    </row>
    <row r="56" spans="20:135" ht="29" x14ac:dyDescent="0.35">
      <c r="T56" s="4" t="s">
        <v>37</v>
      </c>
      <c r="U56" s="3"/>
      <c r="V56"/>
      <c r="W56" s="3"/>
      <c r="X56" s="2" t="s">
        <v>30</v>
      </c>
      <c r="Y56" s="6" t="s">
        <v>29</v>
      </c>
      <c r="Z56" s="2"/>
      <c r="AA56" s="7" t="s">
        <v>50</v>
      </c>
      <c r="AB56" s="7" t="s">
        <v>55</v>
      </c>
      <c r="AC56" s="7" t="s">
        <v>74</v>
      </c>
      <c r="AD56" s="7" t="s">
        <v>47</v>
      </c>
      <c r="AE56" s="7" t="s">
        <v>60</v>
      </c>
      <c r="AF56" s="7" t="s">
        <v>45</v>
      </c>
      <c r="AG56" s="7" t="s">
        <v>59</v>
      </c>
      <c r="AH56" s="5"/>
      <c r="AI56" s="5"/>
      <c r="AJ56" s="5"/>
      <c r="AK56" s="5"/>
      <c r="AL56" s="5"/>
      <c r="AP56"/>
      <c r="AQ56"/>
      <c r="AT56"/>
      <c r="EA56"/>
      <c r="EB56"/>
      <c r="EE56"/>
    </row>
    <row r="57" spans="20:135" ht="43.5" x14ac:dyDescent="0.35">
      <c r="T57" s="2" t="s">
        <v>36</v>
      </c>
      <c r="V57"/>
      <c r="X57" s="2" t="s">
        <v>30</v>
      </c>
      <c r="Y57" s="6" t="s">
        <v>28</v>
      </c>
      <c r="Z57" s="2"/>
      <c r="AA57" s="7" t="s">
        <v>57</v>
      </c>
      <c r="AB57" s="7" t="s">
        <v>56</v>
      </c>
      <c r="AC57" s="7" t="s">
        <v>50</v>
      </c>
      <c r="AD57" s="7" t="s">
        <v>49</v>
      </c>
      <c r="AE57" s="7" t="s">
        <v>55</v>
      </c>
      <c r="AF57" s="7" t="s">
        <v>79</v>
      </c>
      <c r="AG57" s="7" t="s">
        <v>53</v>
      </c>
      <c r="AH57" s="7" t="s">
        <v>60</v>
      </c>
      <c r="AI57" s="7" t="s">
        <v>92</v>
      </c>
      <c r="AJ57" s="7" t="s">
        <v>64</v>
      </c>
      <c r="AK57" s="5"/>
      <c r="AL57" s="5"/>
      <c r="AP57"/>
      <c r="AQ57"/>
      <c r="AT57"/>
      <c r="EA57"/>
      <c r="EB57"/>
      <c r="EE57"/>
    </row>
    <row r="58" spans="20:135" ht="29" x14ac:dyDescent="0.35">
      <c r="T58" s="2" t="s">
        <v>35</v>
      </c>
      <c r="V58"/>
      <c r="X58" s="2" t="s">
        <v>30</v>
      </c>
      <c r="Y58" s="6" t="s">
        <v>27</v>
      </c>
      <c r="Z58" s="2"/>
      <c r="AA58" s="7" t="s">
        <v>57</v>
      </c>
      <c r="AB58" s="7" t="s">
        <v>56</v>
      </c>
      <c r="AC58" s="7" t="s">
        <v>50</v>
      </c>
      <c r="AD58" s="7" t="s">
        <v>49</v>
      </c>
      <c r="AE58" s="7" t="s">
        <v>55</v>
      </c>
      <c r="AF58" s="7" t="s">
        <v>47</v>
      </c>
      <c r="AG58" s="7" t="s">
        <v>60</v>
      </c>
      <c r="AH58" s="7" t="s">
        <v>69</v>
      </c>
      <c r="AI58" s="5"/>
      <c r="AJ58" s="5"/>
      <c r="AK58" s="5"/>
      <c r="AL58" s="5"/>
      <c r="AP58"/>
      <c r="AQ58"/>
      <c r="AT58"/>
      <c r="EA58"/>
      <c r="EB58"/>
      <c r="EE58"/>
    </row>
    <row r="59" spans="20:135" ht="29" x14ac:dyDescent="0.35">
      <c r="T59" s="2" t="s">
        <v>34</v>
      </c>
      <c r="V59"/>
      <c r="X59" s="2" t="s">
        <v>30</v>
      </c>
      <c r="Y59" s="6" t="s">
        <v>26</v>
      </c>
      <c r="Z59" s="2"/>
      <c r="AA59" s="7" t="s">
        <v>50</v>
      </c>
      <c r="AB59" s="7" t="s">
        <v>55</v>
      </c>
      <c r="AC59" s="7" t="s">
        <v>47</v>
      </c>
      <c r="AD59" s="7" t="s">
        <v>60</v>
      </c>
      <c r="AE59" s="7" t="s">
        <v>45</v>
      </c>
      <c r="AF59" s="7" t="s">
        <v>59</v>
      </c>
      <c r="AG59" s="5"/>
      <c r="AH59" s="5"/>
      <c r="AI59" s="5"/>
      <c r="AJ59" s="5"/>
      <c r="AK59" s="5"/>
      <c r="AL59" s="5"/>
      <c r="AP59"/>
      <c r="AQ59"/>
      <c r="AT59"/>
      <c r="EA59"/>
      <c r="EB59"/>
      <c r="EE59"/>
    </row>
    <row r="60" spans="20:135" ht="29" x14ac:dyDescent="0.35">
      <c r="T60" s="2" t="s">
        <v>33</v>
      </c>
      <c r="V60"/>
      <c r="X60" s="2" t="s">
        <v>30</v>
      </c>
      <c r="Y60" s="6" t="s">
        <v>25</v>
      </c>
      <c r="Z60" s="2"/>
      <c r="AA60" s="7" t="s">
        <v>50</v>
      </c>
      <c r="AB60" s="7" t="s">
        <v>53</v>
      </c>
      <c r="AC60" s="7" t="s">
        <v>60</v>
      </c>
      <c r="AD60" s="7" t="s">
        <v>45</v>
      </c>
      <c r="AE60" s="5"/>
      <c r="AF60" s="5"/>
      <c r="AG60" s="5"/>
      <c r="AH60" s="5"/>
      <c r="AI60" s="5"/>
      <c r="AJ60" s="5"/>
      <c r="AK60" s="5"/>
      <c r="AL60" s="5"/>
      <c r="AP60"/>
      <c r="AQ60"/>
      <c r="AT60"/>
      <c r="EA60"/>
      <c r="EB60"/>
      <c r="EE60"/>
    </row>
    <row r="61" spans="20:135" ht="29" x14ac:dyDescent="0.35">
      <c r="T61" s="2" t="s">
        <v>32</v>
      </c>
      <c r="V61"/>
      <c r="X61" s="2" t="s">
        <v>24</v>
      </c>
      <c r="Y61" s="6" t="s">
        <v>23</v>
      </c>
      <c r="Z61" s="2"/>
      <c r="AA61" s="7" t="s">
        <v>85</v>
      </c>
      <c r="AB61" s="7" t="s">
        <v>70</v>
      </c>
      <c r="AC61" s="7" t="s">
        <v>76</v>
      </c>
      <c r="AD61" s="7"/>
      <c r="AE61" s="7"/>
      <c r="AF61" s="7"/>
      <c r="AG61" s="7"/>
      <c r="AH61" s="7"/>
      <c r="AI61" s="7"/>
      <c r="AJ61" s="7"/>
      <c r="AK61" s="7"/>
      <c r="AL61" s="7"/>
      <c r="AP61"/>
      <c r="AQ61"/>
      <c r="AT61"/>
      <c r="EA61"/>
      <c r="EB61"/>
      <c r="EE61"/>
    </row>
    <row r="62" spans="20:135" ht="29" x14ac:dyDescent="0.35">
      <c r="T62" s="2" t="s">
        <v>31</v>
      </c>
      <c r="V62"/>
      <c r="X62" s="2" t="s">
        <v>24</v>
      </c>
      <c r="Y62" s="6" t="s">
        <v>22</v>
      </c>
      <c r="Z62" s="2"/>
      <c r="AA62" s="7" t="s">
        <v>50</v>
      </c>
      <c r="AB62" s="7" t="s">
        <v>73</v>
      </c>
      <c r="AC62" s="7" t="s">
        <v>53</v>
      </c>
      <c r="AD62" s="7" t="s">
        <v>59</v>
      </c>
      <c r="AE62" s="7"/>
      <c r="AF62" s="7"/>
      <c r="AG62" s="7"/>
      <c r="AH62" s="7"/>
      <c r="AI62" s="7"/>
      <c r="AJ62" s="7"/>
      <c r="AK62" s="7"/>
      <c r="AL62" s="7"/>
      <c r="AP62"/>
      <c r="AQ62"/>
      <c r="EA62"/>
      <c r="EB62"/>
    </row>
    <row r="63" spans="20:135" ht="29" x14ac:dyDescent="0.35">
      <c r="T63" s="4" t="s">
        <v>30</v>
      </c>
      <c r="U63" s="3"/>
      <c r="V63"/>
      <c r="W63" s="3"/>
      <c r="X63" s="2" t="s">
        <v>24</v>
      </c>
      <c r="Y63" s="6" t="s">
        <v>21</v>
      </c>
      <c r="Z63" s="2"/>
      <c r="AA63" s="7" t="s">
        <v>74</v>
      </c>
      <c r="AB63" s="7" t="s">
        <v>73</v>
      </c>
      <c r="AC63" s="7" t="s">
        <v>70</v>
      </c>
      <c r="AD63" s="7"/>
      <c r="AE63" s="7"/>
      <c r="AF63" s="7"/>
      <c r="AG63" s="7"/>
      <c r="AH63" s="7"/>
      <c r="AI63" s="7"/>
      <c r="AJ63" s="7"/>
      <c r="AK63" s="7"/>
      <c r="AL63" s="7"/>
      <c r="AP63"/>
      <c r="AQ63"/>
      <c r="EA63"/>
      <c r="EB63"/>
    </row>
    <row r="64" spans="20:135" ht="29" x14ac:dyDescent="0.35">
      <c r="T64" s="2" t="s">
        <v>29</v>
      </c>
      <c r="V64"/>
      <c r="X64" s="2" t="s">
        <v>24</v>
      </c>
      <c r="Y64" s="6" t="s">
        <v>20</v>
      </c>
      <c r="Z64" s="2"/>
      <c r="AA64" s="7" t="s">
        <v>50</v>
      </c>
      <c r="AB64" s="7" t="s">
        <v>49</v>
      </c>
      <c r="AC64" s="7" t="s">
        <v>62</v>
      </c>
      <c r="AD64" s="7" t="s">
        <v>54</v>
      </c>
      <c r="AE64" s="7" t="s">
        <v>44</v>
      </c>
      <c r="AF64" s="7"/>
      <c r="AG64" s="7"/>
      <c r="AH64" s="7"/>
      <c r="AI64" s="7"/>
      <c r="AJ64" s="7"/>
      <c r="AK64" s="7"/>
      <c r="AL64" s="7"/>
      <c r="AP64"/>
      <c r="EA64"/>
    </row>
    <row r="65" spans="20:131" ht="29" x14ac:dyDescent="0.35">
      <c r="T65" s="2" t="s">
        <v>28</v>
      </c>
      <c r="V65"/>
      <c r="X65" s="2" t="s">
        <v>24</v>
      </c>
      <c r="Y65" s="6" t="s">
        <v>19</v>
      </c>
      <c r="Z65" s="2"/>
      <c r="AA65" s="7" t="s">
        <v>50</v>
      </c>
      <c r="AB65" s="7" t="s">
        <v>47</v>
      </c>
      <c r="AC65" s="7" t="s">
        <v>53</v>
      </c>
      <c r="AD65" s="7"/>
      <c r="AE65" s="7"/>
      <c r="AF65" s="7"/>
      <c r="AG65" s="7"/>
      <c r="AH65" s="7"/>
      <c r="AI65" s="7"/>
      <c r="AJ65" s="7"/>
      <c r="AK65" s="7"/>
      <c r="AL65" s="7"/>
      <c r="AP65"/>
      <c r="EA65"/>
    </row>
    <row r="66" spans="20:131" ht="29" x14ac:dyDescent="0.35">
      <c r="T66" s="2" t="s">
        <v>27</v>
      </c>
      <c r="V66"/>
      <c r="X66" s="2" t="s">
        <v>24</v>
      </c>
      <c r="Y66" s="6" t="s">
        <v>18</v>
      </c>
      <c r="Z66" s="2"/>
      <c r="AA66" s="7" t="s">
        <v>73</v>
      </c>
      <c r="AB66" s="7" t="s">
        <v>70</v>
      </c>
      <c r="AC66" s="7" t="s">
        <v>95</v>
      </c>
      <c r="AD66" s="7"/>
      <c r="AE66" s="7"/>
      <c r="AF66" s="7"/>
      <c r="AG66" s="7"/>
      <c r="AH66" s="7"/>
      <c r="AI66" s="7"/>
      <c r="AJ66" s="7"/>
      <c r="AK66" s="7"/>
      <c r="AL66" s="7"/>
      <c r="AP66"/>
      <c r="EA66"/>
    </row>
    <row r="67" spans="20:131" ht="29" x14ac:dyDescent="0.35">
      <c r="T67" s="2" t="s">
        <v>26</v>
      </c>
      <c r="V67"/>
      <c r="X67" s="2" t="s">
        <v>24</v>
      </c>
      <c r="Y67" s="6" t="s">
        <v>17</v>
      </c>
      <c r="Z67" s="2"/>
      <c r="AA67" s="7" t="s">
        <v>74</v>
      </c>
      <c r="AB67" s="7" t="s">
        <v>76</v>
      </c>
      <c r="AC67" s="7" t="s">
        <v>59</v>
      </c>
      <c r="AD67" s="7"/>
      <c r="AE67" s="7"/>
      <c r="AF67" s="7"/>
      <c r="AG67" s="7"/>
      <c r="AH67" s="7"/>
      <c r="AI67" s="7"/>
      <c r="AJ67" s="7"/>
      <c r="AK67" s="7"/>
      <c r="AL67" s="7"/>
      <c r="AP67"/>
      <c r="EA67"/>
    </row>
    <row r="68" spans="20:131" ht="29" x14ac:dyDescent="0.35">
      <c r="T68" s="2" t="s">
        <v>25</v>
      </c>
      <c r="V68"/>
      <c r="X68" s="2" t="s">
        <v>16</v>
      </c>
      <c r="Y68" s="6" t="s">
        <v>15</v>
      </c>
      <c r="Z68" s="2"/>
      <c r="AA68" s="7" t="s">
        <v>49</v>
      </c>
      <c r="AB68" s="7" t="s">
        <v>55</v>
      </c>
      <c r="AC68" s="7" t="s">
        <v>54</v>
      </c>
      <c r="AD68" s="7" t="s">
        <v>53</v>
      </c>
      <c r="AE68" s="7" t="s">
        <v>60</v>
      </c>
      <c r="AF68" s="7" t="s">
        <v>45</v>
      </c>
      <c r="AG68" s="7"/>
      <c r="AH68" s="7"/>
      <c r="AI68" s="7"/>
      <c r="AJ68" s="7"/>
      <c r="AK68" s="7"/>
      <c r="AL68" s="7"/>
      <c r="AP68"/>
      <c r="EA68"/>
    </row>
    <row r="69" spans="20:131" ht="29" x14ac:dyDescent="0.35">
      <c r="T69" s="4" t="s">
        <v>24</v>
      </c>
      <c r="U69" s="3"/>
      <c r="V69"/>
      <c r="W69" s="3"/>
      <c r="X69" s="2" t="s">
        <v>16</v>
      </c>
      <c r="Y69" s="6" t="s">
        <v>14</v>
      </c>
      <c r="Z69" s="2"/>
      <c r="AA69" s="7" t="s">
        <v>74</v>
      </c>
      <c r="AB69" s="7" t="s">
        <v>76</v>
      </c>
      <c r="AC69" s="7" t="s">
        <v>60</v>
      </c>
      <c r="AD69" s="7" t="s">
        <v>69</v>
      </c>
      <c r="AE69" s="7" t="s">
        <v>45</v>
      </c>
      <c r="AF69" s="7"/>
      <c r="AG69" s="7"/>
      <c r="AH69" s="7"/>
      <c r="AI69" s="7"/>
      <c r="AJ69" s="7"/>
      <c r="AK69" s="7"/>
      <c r="AL69" s="7"/>
      <c r="AP69"/>
      <c r="EA69"/>
    </row>
    <row r="70" spans="20:131" ht="29" x14ac:dyDescent="0.35">
      <c r="T70" s="2" t="s">
        <v>23</v>
      </c>
      <c r="V70"/>
      <c r="X70" s="2" t="s">
        <v>16</v>
      </c>
      <c r="Y70" s="6" t="s">
        <v>13</v>
      </c>
      <c r="Z70" s="2"/>
      <c r="AA70" s="7" t="s">
        <v>50</v>
      </c>
      <c r="AB70" s="7" t="s">
        <v>85</v>
      </c>
      <c r="AC70" s="7" t="s">
        <v>74</v>
      </c>
      <c r="AD70" s="7" t="s">
        <v>76</v>
      </c>
      <c r="AE70" s="7" t="s">
        <v>95</v>
      </c>
      <c r="AF70" s="7"/>
      <c r="AG70" s="7"/>
      <c r="AH70" s="7"/>
      <c r="AI70" s="7"/>
      <c r="AJ70" s="7"/>
      <c r="AK70" s="7"/>
      <c r="AL70" s="7"/>
      <c r="AP70"/>
      <c r="EA70"/>
    </row>
    <row r="71" spans="20:131" ht="29" x14ac:dyDescent="0.35">
      <c r="T71" s="2" t="s">
        <v>22</v>
      </c>
      <c r="V71"/>
      <c r="X71" s="2" t="s">
        <v>16</v>
      </c>
      <c r="Y71" s="6" t="s">
        <v>12</v>
      </c>
      <c r="Z71" s="2"/>
      <c r="AA71" s="7" t="s">
        <v>57</v>
      </c>
      <c r="AB71" s="7" t="s">
        <v>50</v>
      </c>
      <c r="AC71" s="7" t="s">
        <v>49</v>
      </c>
      <c r="AD71" s="7" t="s">
        <v>55</v>
      </c>
      <c r="AE71" s="7" t="s">
        <v>53</v>
      </c>
      <c r="AF71" s="7" t="s">
        <v>76</v>
      </c>
      <c r="AG71" s="7" t="s">
        <v>60</v>
      </c>
      <c r="AH71" s="7" t="s">
        <v>45</v>
      </c>
      <c r="AI71" s="7" t="s">
        <v>95</v>
      </c>
      <c r="AJ71" s="7"/>
      <c r="AK71" s="7"/>
      <c r="AL71" s="7"/>
      <c r="AP71"/>
      <c r="EA71"/>
    </row>
    <row r="72" spans="20:131" ht="29" x14ac:dyDescent="0.35">
      <c r="T72" s="2" t="s">
        <v>21</v>
      </c>
      <c r="V72"/>
      <c r="X72" s="2" t="s">
        <v>16</v>
      </c>
      <c r="Y72" s="6" t="s">
        <v>11</v>
      </c>
      <c r="Z72" s="2"/>
      <c r="AA72" s="7" t="s">
        <v>50</v>
      </c>
      <c r="AB72" s="7" t="s">
        <v>85</v>
      </c>
      <c r="AC72" s="7" t="s">
        <v>74</v>
      </c>
      <c r="AD72" s="7" t="s">
        <v>76</v>
      </c>
      <c r="AE72" s="7" t="s">
        <v>95</v>
      </c>
      <c r="AF72" s="7" t="s">
        <v>67</v>
      </c>
      <c r="AG72" s="7"/>
      <c r="AH72" s="7"/>
      <c r="AI72" s="7"/>
      <c r="AJ72" s="7"/>
      <c r="AK72" s="7"/>
      <c r="AL72" s="7"/>
      <c r="AP72"/>
      <c r="EA72"/>
    </row>
    <row r="73" spans="20:131" ht="29" x14ac:dyDescent="0.35">
      <c r="T73" s="2" t="s">
        <v>20</v>
      </c>
      <c r="V73"/>
      <c r="X73" s="2" t="s">
        <v>16</v>
      </c>
      <c r="Y73" s="6" t="s">
        <v>10</v>
      </c>
      <c r="Z73" s="2"/>
      <c r="AA73" s="7" t="s">
        <v>50</v>
      </c>
      <c r="AB73" s="7" t="s">
        <v>85</v>
      </c>
      <c r="AC73" s="7" t="s">
        <v>74</v>
      </c>
      <c r="AD73" s="7" t="s">
        <v>45</v>
      </c>
      <c r="AE73" s="7" t="s">
        <v>95</v>
      </c>
      <c r="AF73" s="7" t="s">
        <v>67</v>
      </c>
      <c r="AG73" s="7"/>
      <c r="AH73" s="7"/>
      <c r="AI73" s="7"/>
      <c r="AJ73" s="7"/>
      <c r="AK73" s="7"/>
      <c r="AL73" s="7"/>
      <c r="AP73"/>
      <c r="EA73"/>
    </row>
    <row r="74" spans="20:131" ht="29" x14ac:dyDescent="0.35">
      <c r="T74" s="2" t="s">
        <v>19</v>
      </c>
      <c r="V74"/>
      <c r="X74" s="2" t="s">
        <v>9</v>
      </c>
      <c r="Y74" s="6" t="s">
        <v>8</v>
      </c>
      <c r="Z74" s="2"/>
      <c r="AA74" s="7" t="s">
        <v>57</v>
      </c>
      <c r="AB74" s="7" t="s">
        <v>56</v>
      </c>
      <c r="AC74" s="7" t="s">
        <v>54</v>
      </c>
      <c r="AD74" s="7" t="s">
        <v>53</v>
      </c>
      <c r="AE74" s="7" t="s">
        <v>69</v>
      </c>
      <c r="AF74" s="7" t="s">
        <v>64</v>
      </c>
      <c r="AG74" s="7"/>
      <c r="AH74" s="7"/>
      <c r="AI74" s="7"/>
      <c r="AJ74" s="7"/>
      <c r="AK74" s="7"/>
      <c r="AL74" s="7"/>
      <c r="AP74"/>
      <c r="EA74"/>
    </row>
    <row r="75" spans="20:131" ht="29" x14ac:dyDescent="0.35">
      <c r="T75" s="2" t="s">
        <v>18</v>
      </c>
      <c r="V75"/>
      <c r="X75" s="2" t="s">
        <v>9</v>
      </c>
      <c r="Y75" s="6" t="s">
        <v>7</v>
      </c>
      <c r="Z75" s="2"/>
      <c r="AA75" s="7" t="s">
        <v>57</v>
      </c>
      <c r="AB75" s="7" t="s">
        <v>54</v>
      </c>
      <c r="AC75" s="7" t="s">
        <v>95</v>
      </c>
      <c r="AD75" s="7" t="s">
        <v>64</v>
      </c>
      <c r="AE75" s="7"/>
      <c r="AF75" s="7"/>
      <c r="AG75" s="7"/>
      <c r="AH75" s="7"/>
      <c r="AI75" s="7"/>
      <c r="AJ75" s="7"/>
      <c r="AK75" s="7"/>
      <c r="AL75" s="7"/>
      <c r="AP75"/>
      <c r="EA75"/>
    </row>
    <row r="76" spans="20:131" ht="29" x14ac:dyDescent="0.35">
      <c r="T76" s="2" t="s">
        <v>17</v>
      </c>
      <c r="V76"/>
      <c r="X76" s="2" t="s">
        <v>9</v>
      </c>
      <c r="Y76" s="6" t="s">
        <v>6</v>
      </c>
      <c r="Z76" s="2"/>
      <c r="AA76" s="7" t="s">
        <v>50</v>
      </c>
      <c r="AB76" s="7" t="s">
        <v>55</v>
      </c>
      <c r="AC76" s="7" t="s">
        <v>47</v>
      </c>
      <c r="AD76" s="7" t="s">
        <v>60</v>
      </c>
      <c r="AE76" s="7" t="s">
        <v>45</v>
      </c>
      <c r="AF76" s="7" t="s">
        <v>95</v>
      </c>
      <c r="AG76" s="7"/>
      <c r="AH76" s="7"/>
      <c r="AI76" s="7"/>
      <c r="AJ76" s="7"/>
      <c r="AK76" s="7"/>
      <c r="AL76" s="7"/>
      <c r="AP76"/>
      <c r="EA76"/>
    </row>
    <row r="77" spans="20:131" ht="29" x14ac:dyDescent="0.35">
      <c r="T77" s="4" t="s">
        <v>16</v>
      </c>
      <c r="U77" s="3"/>
      <c r="V77"/>
      <c r="W77" s="3"/>
      <c r="X77" s="2" t="s">
        <v>9</v>
      </c>
      <c r="Y77" s="6" t="s">
        <v>5</v>
      </c>
      <c r="Z77" s="2"/>
      <c r="AA77" s="7" t="s">
        <v>47</v>
      </c>
      <c r="AB77" s="7" t="s">
        <v>54</v>
      </c>
      <c r="AC77" s="7" t="s">
        <v>60</v>
      </c>
      <c r="AD77" s="7" t="s">
        <v>45</v>
      </c>
      <c r="AE77" s="7"/>
      <c r="AF77" s="7"/>
      <c r="AG77" s="7"/>
      <c r="AH77" s="7"/>
      <c r="AI77" s="7"/>
      <c r="AJ77" s="7"/>
      <c r="AK77" s="7"/>
      <c r="AL77" s="7"/>
      <c r="AP77"/>
      <c r="EA77"/>
    </row>
    <row r="78" spans="20:131" ht="29" x14ac:dyDescent="0.35">
      <c r="T78" s="2" t="s">
        <v>15</v>
      </c>
      <c r="V78"/>
      <c r="X78" s="2" t="s">
        <v>9</v>
      </c>
      <c r="Y78" s="6" t="s">
        <v>3</v>
      </c>
      <c r="Z78" s="2"/>
      <c r="AA78" s="7" t="s">
        <v>47</v>
      </c>
      <c r="AB78" s="7" t="s">
        <v>60</v>
      </c>
      <c r="AC78" s="7"/>
      <c r="AD78" s="7"/>
      <c r="AE78" s="7"/>
      <c r="AF78" s="7"/>
      <c r="AG78" s="7"/>
      <c r="AH78" s="7"/>
      <c r="AI78" s="7"/>
      <c r="AJ78" s="7"/>
      <c r="AK78" s="7"/>
      <c r="AL78" s="7"/>
      <c r="AP78"/>
      <c r="EA78"/>
    </row>
    <row r="79" spans="20:131" ht="29" x14ac:dyDescent="0.35">
      <c r="T79" s="2" t="s">
        <v>14</v>
      </c>
      <c r="V79"/>
      <c r="X79" s="2" t="s">
        <v>9</v>
      </c>
      <c r="Y79" s="6" t="s">
        <v>4</v>
      </c>
      <c r="Z79" s="2"/>
      <c r="AA79" s="7" t="s">
        <v>57</v>
      </c>
      <c r="AB79" s="7" t="s">
        <v>56</v>
      </c>
      <c r="AC79" s="7" t="s">
        <v>62</v>
      </c>
      <c r="AD79" s="7" t="s">
        <v>47</v>
      </c>
      <c r="AE79" s="7" t="s">
        <v>54</v>
      </c>
      <c r="AF79" s="7" t="s">
        <v>53</v>
      </c>
      <c r="AG79" s="7" t="s">
        <v>64</v>
      </c>
      <c r="AH79" s="7"/>
      <c r="AI79" s="7"/>
      <c r="AJ79" s="7"/>
      <c r="AK79" s="7"/>
      <c r="AL79" s="7"/>
      <c r="AP79"/>
      <c r="EA79"/>
    </row>
    <row r="80" spans="20:131" ht="29" x14ac:dyDescent="0.35">
      <c r="T80" s="2" t="s">
        <v>13</v>
      </c>
      <c r="V80"/>
      <c r="X80" s="2" t="s">
        <v>9</v>
      </c>
      <c r="Y80" s="6" t="s">
        <v>2</v>
      </c>
      <c r="Z80" s="2"/>
      <c r="AA80" s="7" t="s">
        <v>57</v>
      </c>
      <c r="AB80" s="7" t="s">
        <v>56</v>
      </c>
      <c r="AC80" s="7" t="s">
        <v>62</v>
      </c>
      <c r="AD80" s="7" t="s">
        <v>53</v>
      </c>
      <c r="AE80" s="7" t="s">
        <v>59</v>
      </c>
      <c r="AF80" s="7" t="s">
        <v>64</v>
      </c>
      <c r="AG80" s="7"/>
      <c r="AH80" s="7"/>
      <c r="AI80" s="7"/>
      <c r="AJ80" s="7"/>
      <c r="AK80" s="7"/>
      <c r="AL80" s="7"/>
    </row>
    <row r="81" spans="20:38" ht="29" x14ac:dyDescent="0.35">
      <c r="T81" s="2" t="s">
        <v>12</v>
      </c>
      <c r="V81"/>
      <c r="X81" s="2" t="s">
        <v>9</v>
      </c>
      <c r="Y81" s="6" t="s">
        <v>1</v>
      </c>
      <c r="Z81" s="2"/>
      <c r="AA81" s="7" t="s">
        <v>57</v>
      </c>
      <c r="AB81" s="7" t="s">
        <v>56</v>
      </c>
      <c r="AC81" s="7" t="s">
        <v>53</v>
      </c>
      <c r="AD81" s="7" t="s">
        <v>95</v>
      </c>
      <c r="AE81" s="7" t="s">
        <v>64</v>
      </c>
      <c r="AF81" s="7"/>
      <c r="AG81" s="7"/>
      <c r="AH81" s="7"/>
      <c r="AI81" s="7"/>
      <c r="AJ81" s="7"/>
      <c r="AK81" s="7"/>
      <c r="AL81" s="7"/>
    </row>
    <row r="82" spans="20:38" ht="29" x14ac:dyDescent="0.35">
      <c r="T82" s="2" t="s">
        <v>11</v>
      </c>
      <c r="V82"/>
      <c r="X82" s="2" t="s">
        <v>9</v>
      </c>
      <c r="Y82" s="6" t="s">
        <v>0</v>
      </c>
      <c r="Z82" s="2"/>
      <c r="AA82" s="7" t="s">
        <v>57</v>
      </c>
      <c r="AB82" s="7" t="s">
        <v>56</v>
      </c>
      <c r="AC82" s="7" t="s">
        <v>53</v>
      </c>
      <c r="AD82" s="7" t="s">
        <v>64</v>
      </c>
      <c r="AE82" s="7"/>
      <c r="AF82" s="7"/>
      <c r="AG82" s="7"/>
      <c r="AH82" s="7"/>
      <c r="AI82" s="7"/>
      <c r="AJ82" s="7"/>
      <c r="AK82" s="7"/>
      <c r="AL82" s="7"/>
    </row>
    <row r="83" spans="20:38" x14ac:dyDescent="0.35">
      <c r="T83" s="2" t="s">
        <v>10</v>
      </c>
      <c r="V83" s="2"/>
      <c r="AA83" s="52"/>
      <c r="AB83" s="52"/>
      <c r="AC83" s="52"/>
      <c r="AD83" s="52"/>
      <c r="AE83" s="52"/>
      <c r="AF83" s="52"/>
      <c r="AG83" s="52"/>
      <c r="AH83" s="52"/>
      <c r="AI83" s="52"/>
      <c r="AJ83" s="52"/>
      <c r="AK83" s="52"/>
      <c r="AL83" s="52"/>
    </row>
    <row r="84" spans="20:38" x14ac:dyDescent="0.35">
      <c r="T84" s="4" t="s">
        <v>9</v>
      </c>
      <c r="U84" s="3"/>
      <c r="V84" s="4"/>
      <c r="W84" s="3"/>
      <c r="X84" s="3"/>
    </row>
    <row r="85" spans="20:38" x14ac:dyDescent="0.35">
      <c r="T85" s="2" t="s">
        <v>8</v>
      </c>
      <c r="V85" s="2"/>
    </row>
    <row r="86" spans="20:38" x14ac:dyDescent="0.35">
      <c r="T86" s="2" t="s">
        <v>7</v>
      </c>
      <c r="V86" s="2"/>
    </row>
    <row r="87" spans="20:38" x14ac:dyDescent="0.35">
      <c r="T87" s="2" t="s">
        <v>6</v>
      </c>
      <c r="V87" s="2"/>
    </row>
    <row r="88" spans="20:38" x14ac:dyDescent="0.35">
      <c r="T88" s="2" t="s">
        <v>5</v>
      </c>
      <c r="V88" s="2"/>
    </row>
    <row r="89" spans="20:38" x14ac:dyDescent="0.35">
      <c r="T89" s="2" t="s">
        <v>4</v>
      </c>
      <c r="V89" s="2"/>
    </row>
    <row r="90" spans="20:38" x14ac:dyDescent="0.35">
      <c r="T90" s="2" t="s">
        <v>3</v>
      </c>
      <c r="V90" s="2"/>
    </row>
    <row r="91" spans="20:38" x14ac:dyDescent="0.35">
      <c r="T91" s="2" t="s">
        <v>2</v>
      </c>
      <c r="V91" s="2"/>
    </row>
    <row r="92" spans="20:38" x14ac:dyDescent="0.35">
      <c r="T92" s="2" t="s">
        <v>1</v>
      </c>
      <c r="V92" s="2"/>
    </row>
    <row r="93" spans="20:38" x14ac:dyDescent="0.35">
      <c r="T93" s="2" t="s">
        <v>0</v>
      </c>
      <c r="V93" s="2"/>
    </row>
  </sheetData>
  <pageMargins left="0.7" right="0.7" top="0.75" bottom="0.75" header="0.3" footer="0.3"/>
  <pageSetup paperSize="9" scale="1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7E1A-2FD5-43A8-B781-990804750BB3}">
  <sheetPr>
    <tabColor theme="9" tint="0.39997558519241921"/>
  </sheetPr>
  <dimension ref="C2:S3"/>
  <sheetViews>
    <sheetView showGridLines="0" view="pageBreakPreview" zoomScaleNormal="100" zoomScaleSheetLayoutView="100" workbookViewId="0"/>
  </sheetViews>
  <sheetFormatPr defaultColWidth="8.90625" defaultRowHeight="14.5" x14ac:dyDescent="0.35"/>
  <cols>
    <col min="1" max="2" width="2.6328125" style="1" customWidth="1"/>
    <col min="3" max="3" width="5.1796875" style="1" bestFit="1" customWidth="1"/>
    <col min="4" max="19" width="8.90625" style="1"/>
    <col min="20" max="21" width="2.6328125" style="1" customWidth="1"/>
    <col min="22" max="16384" width="8.90625" style="1"/>
  </cols>
  <sheetData>
    <row r="2" spans="3:19" x14ac:dyDescent="0.35">
      <c r="C2" s="268" t="s">
        <v>972</v>
      </c>
      <c r="D2" s="266"/>
      <c r="E2" s="266"/>
      <c r="F2" s="266"/>
      <c r="G2" s="266"/>
      <c r="H2" s="266"/>
      <c r="I2" s="266"/>
      <c r="J2" s="266"/>
      <c r="K2" s="266"/>
      <c r="L2" s="266"/>
      <c r="M2" s="266"/>
      <c r="N2" s="266"/>
      <c r="O2" s="266"/>
      <c r="P2" s="266"/>
      <c r="Q2" s="266"/>
      <c r="R2" s="266"/>
      <c r="S2" s="267"/>
    </row>
    <row r="3" spans="3:19" x14ac:dyDescent="0.35">
      <c r="C3" s="340" t="s">
        <v>971</v>
      </c>
      <c r="D3" s="341" t="s">
        <v>973</v>
      </c>
    </row>
  </sheetData>
  <hyperlinks>
    <hyperlink ref="C3" r:id="rId1" display="ROSI" xr:uid="{419FD5D1-917B-4679-8890-9BA20D0896A1}"/>
  </hyperlinks>
  <pageMargins left="0.7" right="0.7" top="0.75" bottom="0.75" header="0.3" footer="0.3"/>
  <pageSetup paperSize="9" scale="57"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62BAE-A966-408E-9703-42C9F4BF26A7}">
  <sheetPr>
    <tabColor theme="9" tint="0.39997558519241921"/>
  </sheetPr>
  <dimension ref="B2:I15"/>
  <sheetViews>
    <sheetView showGridLines="0" view="pageBreakPreview" zoomScaleNormal="100" zoomScaleSheetLayoutView="100" workbookViewId="0"/>
  </sheetViews>
  <sheetFormatPr defaultColWidth="8.90625" defaultRowHeight="14.5" x14ac:dyDescent="0.35"/>
  <cols>
    <col min="1" max="1" width="2.6328125" style="1" customWidth="1"/>
    <col min="2" max="5" width="20.6328125" style="1" customWidth="1"/>
    <col min="6" max="6" width="2.6328125" style="1" customWidth="1"/>
    <col min="10" max="10" width="8.90625" style="1" customWidth="1"/>
    <col min="11" max="16384" width="8.90625" style="1"/>
  </cols>
  <sheetData>
    <row r="2" spans="2:5" x14ac:dyDescent="0.35">
      <c r="B2" s="37" t="s">
        <v>866</v>
      </c>
      <c r="C2" s="36"/>
      <c r="D2" s="36"/>
      <c r="E2" s="35"/>
    </row>
    <row r="4" spans="2:5" x14ac:dyDescent="0.35">
      <c r="B4" s="95" t="s">
        <v>153</v>
      </c>
      <c r="C4" s="96" t="s">
        <v>380</v>
      </c>
      <c r="D4" s="96" t="s">
        <v>381</v>
      </c>
      <c r="E4" s="97" t="s">
        <v>382</v>
      </c>
    </row>
    <row r="5" spans="2:5" x14ac:dyDescent="0.35">
      <c r="B5" s="15" t="s">
        <v>348</v>
      </c>
      <c r="C5" s="133" t="s">
        <v>326</v>
      </c>
      <c r="D5" s="133" t="s">
        <v>327</v>
      </c>
      <c r="E5" s="133" t="s">
        <v>328</v>
      </c>
    </row>
    <row r="6" spans="2:5" ht="29" x14ac:dyDescent="0.35">
      <c r="B6" s="15" t="s">
        <v>349</v>
      </c>
      <c r="C6" s="133" t="s">
        <v>358</v>
      </c>
      <c r="D6" s="133" t="s">
        <v>366</v>
      </c>
      <c r="E6" s="133"/>
    </row>
    <row r="7" spans="2:5" x14ac:dyDescent="0.35">
      <c r="B7" s="15" t="s">
        <v>350</v>
      </c>
      <c r="C7" s="133" t="s">
        <v>359</v>
      </c>
      <c r="D7" s="133" t="s">
        <v>367</v>
      </c>
      <c r="E7" s="133" t="s">
        <v>375</v>
      </c>
    </row>
    <row r="8" spans="2:5" x14ac:dyDescent="0.35">
      <c r="B8" s="15" t="s">
        <v>81</v>
      </c>
      <c r="C8" s="133" t="s">
        <v>360</v>
      </c>
      <c r="D8" s="133" t="s">
        <v>368</v>
      </c>
      <c r="E8" s="133"/>
    </row>
    <row r="9" spans="2:5" x14ac:dyDescent="0.35">
      <c r="B9" s="15" t="s">
        <v>351</v>
      </c>
      <c r="C9" s="133" t="s">
        <v>383</v>
      </c>
      <c r="D9" s="133" t="s">
        <v>384</v>
      </c>
      <c r="E9" s="133" t="s">
        <v>385</v>
      </c>
    </row>
    <row r="10" spans="2:5" x14ac:dyDescent="0.35">
      <c r="B10" s="15" t="s">
        <v>51</v>
      </c>
      <c r="C10" s="133" t="s">
        <v>418</v>
      </c>
      <c r="D10" s="133" t="s">
        <v>369</v>
      </c>
      <c r="E10" s="133" t="s">
        <v>376</v>
      </c>
    </row>
    <row r="11" spans="2:5" ht="29" x14ac:dyDescent="0.35">
      <c r="B11" s="15" t="s">
        <v>352</v>
      </c>
      <c r="C11" s="133" t="s">
        <v>361</v>
      </c>
      <c r="D11" s="133" t="s">
        <v>370</v>
      </c>
      <c r="E11" s="133" t="s">
        <v>377</v>
      </c>
    </row>
    <row r="12" spans="2:5" ht="29" x14ac:dyDescent="0.35">
      <c r="B12" s="15" t="s">
        <v>353</v>
      </c>
      <c r="C12" s="133" t="s">
        <v>362</v>
      </c>
      <c r="D12" s="133" t="s">
        <v>371</v>
      </c>
      <c r="E12" s="133"/>
    </row>
    <row r="13" spans="2:5" x14ac:dyDescent="0.35">
      <c r="B13" s="15" t="s">
        <v>24</v>
      </c>
      <c r="C13" s="133" t="s">
        <v>363</v>
      </c>
      <c r="D13" s="133" t="s">
        <v>372</v>
      </c>
      <c r="E13" s="133" t="s">
        <v>378</v>
      </c>
    </row>
    <row r="14" spans="2:5" ht="29" x14ac:dyDescent="0.35">
      <c r="B14" s="15" t="s">
        <v>354</v>
      </c>
      <c r="C14" s="134" t="s">
        <v>364</v>
      </c>
      <c r="D14" s="133" t="s">
        <v>373</v>
      </c>
      <c r="E14" s="133"/>
    </row>
    <row r="15" spans="2:5" x14ac:dyDescent="0.35">
      <c r="B15" s="15" t="s">
        <v>9</v>
      </c>
      <c r="C15" s="133" t="s">
        <v>365</v>
      </c>
      <c r="D15" s="133" t="s">
        <v>374</v>
      </c>
      <c r="E15" s="133" t="s">
        <v>379</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2A8C-AE37-463D-AF23-DFA5CCA0BC5D}">
  <sheetPr>
    <tabColor theme="9" tint="0.39997558519241921"/>
  </sheetPr>
  <dimension ref="A1:AB37"/>
  <sheetViews>
    <sheetView showGridLines="0" view="pageBreakPreview" zoomScale="55" zoomScaleNormal="100" zoomScaleSheetLayoutView="55" workbookViewId="0">
      <pane xSplit="5" ySplit="9" topLeftCell="F10" activePane="bottomRight" state="frozen"/>
      <selection pane="topRight" activeCell="F1" sqref="F1"/>
      <selection pane="bottomLeft" activeCell="A10" sqref="A10"/>
      <selection pane="bottomRight"/>
    </sheetView>
  </sheetViews>
  <sheetFormatPr defaultColWidth="8.90625" defaultRowHeight="14.5" outlineLevelCol="2" x14ac:dyDescent="0.35"/>
  <cols>
    <col min="1" max="2" width="2.6328125" style="1" customWidth="1"/>
    <col min="3" max="3" width="2.6328125" style="60" customWidth="1"/>
    <col min="4" max="5" width="30.6328125" style="1" customWidth="1"/>
    <col min="6" max="7" width="40.6328125" style="1" customWidth="1"/>
    <col min="8" max="8" width="99.6328125" style="1" hidden="1" customWidth="1" outlineLevel="2"/>
    <col min="9" max="9" width="8.90625" style="1" collapsed="1"/>
    <col min="10" max="10" width="87.6328125" style="1" customWidth="1" outlineLevel="2"/>
    <col min="11" max="11" width="30.6328125" style="1" customWidth="1" outlineLevel="2"/>
    <col min="12" max="18" width="15.6328125" style="1" customWidth="1" outlineLevel="2"/>
    <col min="19" max="19" width="8.90625" style="1" customWidth="1" outlineLevel="2"/>
    <col min="20" max="20" width="87.6328125" style="1" customWidth="1" outlineLevel="2"/>
    <col min="21" max="21" width="30.6328125" style="1" customWidth="1" outlineLevel="2"/>
    <col min="22" max="28" width="15.6328125" style="1" customWidth="1" outlineLevel="2"/>
    <col min="29" max="16384" width="8.90625" style="1"/>
  </cols>
  <sheetData>
    <row r="1" spans="1:28" x14ac:dyDescent="0.35">
      <c r="A1" s="3" t="s">
        <v>867</v>
      </c>
    </row>
    <row r="2" spans="1:28" ht="18.5" x14ac:dyDescent="0.45">
      <c r="D2" s="125" t="s">
        <v>519</v>
      </c>
      <c r="E2" s="70"/>
      <c r="F2" s="36"/>
      <c r="G2" s="35"/>
      <c r="H2" s="36"/>
      <c r="J2" s="75" t="s">
        <v>397</v>
      </c>
      <c r="K2" s="76"/>
      <c r="L2" s="76"/>
      <c r="M2" s="76"/>
      <c r="N2" s="76"/>
      <c r="O2" s="76"/>
      <c r="P2" s="76"/>
      <c r="Q2" s="76"/>
      <c r="R2" s="76"/>
      <c r="S2" s="76"/>
      <c r="T2" s="76"/>
      <c r="U2" s="76"/>
      <c r="V2" s="76"/>
      <c r="W2" s="76"/>
      <c r="X2" s="76"/>
      <c r="Y2" s="76"/>
      <c r="Z2" s="76"/>
      <c r="AA2" s="76"/>
      <c r="AB2" s="77"/>
    </row>
    <row r="3" spans="1:28" ht="18.5" x14ac:dyDescent="0.45">
      <c r="D3" s="128" t="s">
        <v>410</v>
      </c>
      <c r="E3" s="127"/>
      <c r="F3" s="3"/>
    </row>
    <row r="5" spans="1:28" ht="18.5" x14ac:dyDescent="0.45">
      <c r="J5" s="61" t="s">
        <v>445</v>
      </c>
      <c r="K5" s="36"/>
      <c r="L5" s="36"/>
      <c r="M5" s="36"/>
      <c r="N5" s="36"/>
      <c r="O5" s="36"/>
      <c r="P5" s="36"/>
      <c r="Q5" s="36"/>
      <c r="R5" s="35"/>
      <c r="T5" s="61" t="s">
        <v>446</v>
      </c>
      <c r="U5" s="36"/>
      <c r="V5" s="36"/>
      <c r="W5" s="36"/>
      <c r="X5" s="36"/>
      <c r="Y5" s="36"/>
      <c r="Z5" s="36"/>
      <c r="AA5" s="36"/>
      <c r="AB5" s="35"/>
    </row>
    <row r="6" spans="1:28" ht="18.5" x14ac:dyDescent="0.35">
      <c r="D6" s="48" t="s">
        <v>269</v>
      </c>
      <c r="E6" s="132" t="s">
        <v>1115</v>
      </c>
    </row>
    <row r="7" spans="1:28" ht="18.5" x14ac:dyDescent="0.45">
      <c r="D7" s="48" t="s">
        <v>197</v>
      </c>
      <c r="E7" s="132" t="s">
        <v>93</v>
      </c>
      <c r="F7" s="147" t="s">
        <v>345</v>
      </c>
    </row>
    <row r="8" spans="1:28" ht="55.5" x14ac:dyDescent="0.35">
      <c r="D8" s="50" t="s">
        <v>159</v>
      </c>
      <c r="E8" s="50" t="s">
        <v>196</v>
      </c>
      <c r="F8" s="50" t="s">
        <v>171</v>
      </c>
      <c r="G8" s="50" t="s">
        <v>170</v>
      </c>
      <c r="H8" s="50" t="s">
        <v>357</v>
      </c>
      <c r="J8" s="50" t="s">
        <v>211</v>
      </c>
      <c r="K8" s="50" t="s">
        <v>213</v>
      </c>
      <c r="L8" s="49" t="s">
        <v>191</v>
      </c>
      <c r="M8" s="49" t="s">
        <v>192</v>
      </c>
      <c r="N8" s="49" t="s">
        <v>193</v>
      </c>
      <c r="O8" s="49" t="s">
        <v>194</v>
      </c>
      <c r="P8" s="49" t="s">
        <v>195</v>
      </c>
      <c r="Q8" s="49" t="s">
        <v>236</v>
      </c>
      <c r="R8" s="74" t="s">
        <v>198</v>
      </c>
      <c r="T8" s="50" t="s">
        <v>211</v>
      </c>
      <c r="U8" s="119" t="s">
        <v>213</v>
      </c>
      <c r="V8" s="49" t="s">
        <v>191</v>
      </c>
      <c r="W8" s="49" t="s">
        <v>192</v>
      </c>
      <c r="X8" s="49" t="s">
        <v>193</v>
      </c>
      <c r="Y8" s="49" t="s">
        <v>194</v>
      </c>
      <c r="Z8" s="49" t="s">
        <v>195</v>
      </c>
      <c r="AA8" s="49" t="s">
        <v>236</v>
      </c>
      <c r="AB8" s="74" t="s">
        <v>198</v>
      </c>
    </row>
    <row r="9" spans="1:28" ht="55.5" x14ac:dyDescent="0.35">
      <c r="D9" s="56" t="s">
        <v>405</v>
      </c>
      <c r="E9" s="57"/>
      <c r="F9" s="57"/>
      <c r="G9" s="57"/>
      <c r="H9" s="57"/>
      <c r="J9" s="58" t="s">
        <v>223</v>
      </c>
      <c r="K9" s="56" t="s">
        <v>210</v>
      </c>
      <c r="L9" s="57"/>
      <c r="M9" s="57"/>
      <c r="N9" s="57"/>
      <c r="O9" s="57"/>
      <c r="P9" s="57"/>
      <c r="Q9" s="57"/>
      <c r="R9" s="57"/>
      <c r="T9" s="58" t="s">
        <v>223</v>
      </c>
      <c r="U9" s="56" t="s">
        <v>210</v>
      </c>
      <c r="V9" s="57"/>
      <c r="W9" s="57"/>
      <c r="X9" s="57"/>
      <c r="Y9" s="57"/>
      <c r="Z9" s="57"/>
      <c r="AA9" s="57"/>
      <c r="AB9" s="57"/>
    </row>
    <row r="10" spans="1:28" ht="231" x14ac:dyDescent="0.35">
      <c r="A10" s="60" t="s">
        <v>425</v>
      </c>
      <c r="C10" s="310">
        <v>1</v>
      </c>
      <c r="D10" s="143" t="s">
        <v>57</v>
      </c>
      <c r="E10" s="143" t="s">
        <v>199</v>
      </c>
      <c r="F10" s="144" t="s">
        <v>275</v>
      </c>
      <c r="G10" s="144" t="s">
        <v>276</v>
      </c>
      <c r="H10" s="144" t="s">
        <v>151</v>
      </c>
      <c r="J10" s="160" t="s">
        <v>225</v>
      </c>
      <c r="K10" s="160"/>
      <c r="L10" s="162">
        <v>4</v>
      </c>
      <c r="M10" s="162">
        <v>5</v>
      </c>
      <c r="N10" s="162">
        <v>4</v>
      </c>
      <c r="O10" s="162">
        <v>5</v>
      </c>
      <c r="P10" s="162">
        <v>5</v>
      </c>
      <c r="Q10" s="162">
        <v>5</v>
      </c>
      <c r="R10" s="55">
        <v>4.55</v>
      </c>
      <c r="T10" s="160" t="s">
        <v>253</v>
      </c>
      <c r="U10" s="160" t="s">
        <v>243</v>
      </c>
      <c r="V10" s="162">
        <v>1</v>
      </c>
      <c r="W10" s="162">
        <v>3</v>
      </c>
      <c r="X10" s="162">
        <v>2</v>
      </c>
      <c r="Y10" s="162">
        <v>2</v>
      </c>
      <c r="Z10" s="162">
        <v>3</v>
      </c>
      <c r="AA10" s="162">
        <v>2</v>
      </c>
      <c r="AB10" s="55">
        <v>2.1</v>
      </c>
    </row>
    <row r="11" spans="1:28" ht="252" x14ac:dyDescent="0.35">
      <c r="A11" s="60" t="s">
        <v>426</v>
      </c>
      <c r="C11" s="310">
        <v>2</v>
      </c>
      <c r="D11" s="143" t="s">
        <v>50</v>
      </c>
      <c r="E11" s="143" t="s">
        <v>146</v>
      </c>
      <c r="F11" s="144" t="s">
        <v>292</v>
      </c>
      <c r="G11" s="144" t="s">
        <v>293</v>
      </c>
      <c r="H11" s="144" t="s">
        <v>147</v>
      </c>
      <c r="J11" s="160" t="s">
        <v>226</v>
      </c>
      <c r="K11" s="160"/>
      <c r="L11" s="162">
        <v>4</v>
      </c>
      <c r="M11" s="162">
        <v>5</v>
      </c>
      <c r="N11" s="162">
        <v>5</v>
      </c>
      <c r="O11" s="162">
        <v>4</v>
      </c>
      <c r="P11" s="162">
        <v>4</v>
      </c>
      <c r="Q11" s="162">
        <v>5</v>
      </c>
      <c r="R11" s="55">
        <v>4.45</v>
      </c>
      <c r="T11" s="160" t="s">
        <v>254</v>
      </c>
      <c r="U11" s="160" t="s">
        <v>244</v>
      </c>
      <c r="V11" s="162">
        <v>1</v>
      </c>
      <c r="W11" s="162">
        <v>2</v>
      </c>
      <c r="X11" s="162">
        <v>2</v>
      </c>
      <c r="Y11" s="162">
        <v>2</v>
      </c>
      <c r="Z11" s="162">
        <v>3</v>
      </c>
      <c r="AA11" s="162">
        <v>2</v>
      </c>
      <c r="AB11" s="55">
        <v>1.9</v>
      </c>
    </row>
    <row r="12" spans="1:28" ht="399" x14ac:dyDescent="0.35">
      <c r="A12" s="60" t="s">
        <v>427</v>
      </c>
      <c r="C12" s="310">
        <v>3</v>
      </c>
      <c r="D12" s="143" t="s">
        <v>73</v>
      </c>
      <c r="E12" s="143" t="s">
        <v>177</v>
      </c>
      <c r="F12" s="144" t="s">
        <v>321</v>
      </c>
      <c r="G12" s="144" t="s">
        <v>322</v>
      </c>
      <c r="H12" s="144" t="s">
        <v>123</v>
      </c>
      <c r="J12" s="160" t="s">
        <v>227</v>
      </c>
      <c r="K12" s="160"/>
      <c r="L12" s="162">
        <v>5</v>
      </c>
      <c r="M12" s="162">
        <v>5</v>
      </c>
      <c r="N12" s="162">
        <v>5</v>
      </c>
      <c r="O12" s="162">
        <v>5</v>
      </c>
      <c r="P12" s="162">
        <v>4</v>
      </c>
      <c r="Q12" s="162">
        <v>4</v>
      </c>
      <c r="R12" s="55">
        <v>4.9000000000000004</v>
      </c>
      <c r="T12" s="160" t="s">
        <v>255</v>
      </c>
      <c r="U12" s="160" t="s">
        <v>245</v>
      </c>
      <c r="V12" s="162">
        <v>2</v>
      </c>
      <c r="W12" s="162">
        <v>1</v>
      </c>
      <c r="X12" s="162">
        <v>3</v>
      </c>
      <c r="Y12" s="162">
        <v>2</v>
      </c>
      <c r="Z12" s="162">
        <v>1</v>
      </c>
      <c r="AA12" s="162">
        <v>2</v>
      </c>
      <c r="AB12" s="55">
        <v>1.9</v>
      </c>
    </row>
    <row r="13" spans="1:28" ht="231" x14ac:dyDescent="0.35">
      <c r="A13" s="60" t="s">
        <v>428</v>
      </c>
      <c r="C13" s="310">
        <v>4</v>
      </c>
      <c r="D13" s="143" t="s">
        <v>49</v>
      </c>
      <c r="E13" s="143" t="s">
        <v>143</v>
      </c>
      <c r="F13" s="144" t="s">
        <v>404</v>
      </c>
      <c r="G13" s="144" t="s">
        <v>283</v>
      </c>
      <c r="H13" s="144" t="s">
        <v>144</v>
      </c>
      <c r="J13" s="160" t="s">
        <v>216</v>
      </c>
      <c r="K13" s="160"/>
      <c r="L13" s="162">
        <v>4</v>
      </c>
      <c r="M13" s="162">
        <v>2</v>
      </c>
      <c r="N13" s="162">
        <v>3</v>
      </c>
      <c r="O13" s="162">
        <v>3</v>
      </c>
      <c r="P13" s="162">
        <v>3</v>
      </c>
      <c r="Q13" s="162">
        <v>4</v>
      </c>
      <c r="R13" s="55">
        <v>3</v>
      </c>
      <c r="T13" s="160" t="s">
        <v>256</v>
      </c>
      <c r="U13" s="160"/>
      <c r="V13" s="162">
        <v>2</v>
      </c>
      <c r="W13" s="162">
        <v>2</v>
      </c>
      <c r="X13" s="162">
        <v>2</v>
      </c>
      <c r="Y13" s="162">
        <v>2</v>
      </c>
      <c r="Z13" s="162">
        <v>2</v>
      </c>
      <c r="AA13" s="162">
        <v>2</v>
      </c>
      <c r="AB13" s="55">
        <v>2</v>
      </c>
    </row>
    <row r="14" spans="1:28" ht="273" x14ac:dyDescent="0.35">
      <c r="A14" s="60" t="s">
        <v>429</v>
      </c>
      <c r="C14" s="310">
        <v>5</v>
      </c>
      <c r="D14" s="143" t="s">
        <v>70</v>
      </c>
      <c r="E14" s="143" t="s">
        <v>178</v>
      </c>
      <c r="F14" s="144" t="s">
        <v>290</v>
      </c>
      <c r="G14" s="144" t="s">
        <v>291</v>
      </c>
      <c r="H14" s="144" t="s">
        <v>120</v>
      </c>
      <c r="J14" s="160" t="s">
        <v>228</v>
      </c>
      <c r="K14" s="160"/>
      <c r="L14" s="162">
        <v>4</v>
      </c>
      <c r="M14" s="162">
        <v>2</v>
      </c>
      <c r="N14" s="162">
        <v>3</v>
      </c>
      <c r="O14" s="162">
        <v>3</v>
      </c>
      <c r="P14" s="162">
        <v>3</v>
      </c>
      <c r="Q14" s="162">
        <v>4</v>
      </c>
      <c r="R14" s="55">
        <v>3</v>
      </c>
      <c r="T14" s="160" t="s">
        <v>257</v>
      </c>
      <c r="U14" s="160"/>
      <c r="V14" s="162">
        <v>3</v>
      </c>
      <c r="W14" s="162">
        <v>2</v>
      </c>
      <c r="X14" s="162">
        <v>2</v>
      </c>
      <c r="Y14" s="162">
        <v>3</v>
      </c>
      <c r="Z14" s="162">
        <v>3</v>
      </c>
      <c r="AA14" s="162">
        <v>2</v>
      </c>
      <c r="AB14" s="55">
        <v>2.5</v>
      </c>
    </row>
    <row r="15" spans="1:28" ht="147" x14ac:dyDescent="0.5">
      <c r="A15" s="60" t="s">
        <v>430</v>
      </c>
      <c r="C15" s="310">
        <v>6</v>
      </c>
      <c r="D15" s="143" t="s">
        <v>208</v>
      </c>
      <c r="E15" s="143" t="s">
        <v>140</v>
      </c>
      <c r="F15" s="144" t="s">
        <v>277</v>
      </c>
      <c r="G15" s="144" t="s">
        <v>278</v>
      </c>
      <c r="H15" s="144" t="s">
        <v>141</v>
      </c>
      <c r="J15" s="160" t="s">
        <v>218</v>
      </c>
      <c r="K15" s="160"/>
      <c r="L15" s="162">
        <v>4</v>
      </c>
      <c r="M15" s="162">
        <v>3</v>
      </c>
      <c r="N15" s="162">
        <v>4</v>
      </c>
      <c r="O15" s="162">
        <v>4</v>
      </c>
      <c r="P15" s="162">
        <v>3</v>
      </c>
      <c r="Q15" s="162">
        <v>4</v>
      </c>
      <c r="R15" s="55">
        <v>3.6749999999999998</v>
      </c>
      <c r="T15" s="163" t="s">
        <v>252</v>
      </c>
      <c r="U15" s="160"/>
      <c r="V15" s="162">
        <v>1</v>
      </c>
      <c r="W15" s="162">
        <v>1</v>
      </c>
      <c r="X15" s="162">
        <v>1</v>
      </c>
      <c r="Y15" s="162">
        <v>1</v>
      </c>
      <c r="Z15" s="162">
        <v>1</v>
      </c>
      <c r="AA15" s="162">
        <v>1</v>
      </c>
      <c r="AB15" s="55">
        <v>1</v>
      </c>
    </row>
    <row r="16" spans="1:28" ht="315" x14ac:dyDescent="0.35">
      <c r="A16" s="60" t="s">
        <v>431</v>
      </c>
      <c r="C16" s="310">
        <v>7</v>
      </c>
      <c r="D16" s="143" t="s">
        <v>205</v>
      </c>
      <c r="E16" s="143" t="s">
        <v>209</v>
      </c>
      <c r="F16" s="144" t="s">
        <v>323</v>
      </c>
      <c r="G16" s="144" t="s">
        <v>324</v>
      </c>
      <c r="H16" s="144" t="s">
        <v>141</v>
      </c>
      <c r="J16" s="160" t="s">
        <v>229</v>
      </c>
      <c r="K16" s="160"/>
      <c r="L16" s="162">
        <v>5</v>
      </c>
      <c r="M16" s="162">
        <v>5</v>
      </c>
      <c r="N16" s="162">
        <v>3</v>
      </c>
      <c r="O16" s="162">
        <v>3</v>
      </c>
      <c r="P16" s="162">
        <v>3</v>
      </c>
      <c r="Q16" s="162">
        <v>5</v>
      </c>
      <c r="R16" s="55">
        <v>3.8999999999999995</v>
      </c>
      <c r="T16" s="160" t="s">
        <v>258</v>
      </c>
      <c r="U16" s="160"/>
      <c r="V16" s="162">
        <v>3</v>
      </c>
      <c r="W16" s="162">
        <v>3</v>
      </c>
      <c r="X16" s="162">
        <v>3</v>
      </c>
      <c r="Y16" s="162">
        <v>3</v>
      </c>
      <c r="Z16" s="162">
        <v>3</v>
      </c>
      <c r="AA16" s="162">
        <v>3</v>
      </c>
      <c r="AB16" s="55">
        <v>3</v>
      </c>
    </row>
    <row r="17" spans="1:28" ht="315" x14ac:dyDescent="0.35">
      <c r="A17" s="60" t="s">
        <v>432</v>
      </c>
      <c r="C17" s="310">
        <v>8</v>
      </c>
      <c r="D17" s="143" t="s">
        <v>47</v>
      </c>
      <c r="E17" s="143" t="s">
        <v>176</v>
      </c>
      <c r="F17" s="144" t="s">
        <v>304</v>
      </c>
      <c r="G17" s="144" t="s">
        <v>305</v>
      </c>
      <c r="H17" s="144" t="s">
        <v>125</v>
      </c>
      <c r="J17" s="160" t="s">
        <v>215</v>
      </c>
      <c r="K17" s="160"/>
      <c r="L17" s="162">
        <v>4</v>
      </c>
      <c r="M17" s="162">
        <v>3</v>
      </c>
      <c r="N17" s="162">
        <v>4</v>
      </c>
      <c r="O17" s="162">
        <v>4</v>
      </c>
      <c r="P17" s="162">
        <v>2</v>
      </c>
      <c r="Q17" s="162">
        <v>5</v>
      </c>
      <c r="R17" s="55">
        <v>3.5750000000000002</v>
      </c>
      <c r="T17" s="160" t="s">
        <v>259</v>
      </c>
      <c r="U17" s="160"/>
      <c r="V17" s="162">
        <v>3</v>
      </c>
      <c r="W17" s="162">
        <v>3</v>
      </c>
      <c r="X17" s="162">
        <v>2</v>
      </c>
      <c r="Y17" s="162">
        <v>3</v>
      </c>
      <c r="Z17" s="162">
        <v>3</v>
      </c>
      <c r="AA17" s="162">
        <v>2</v>
      </c>
      <c r="AB17" s="55">
        <v>2.7</v>
      </c>
    </row>
    <row r="18" spans="1:28" ht="294" x14ac:dyDescent="0.35">
      <c r="A18" s="60" t="s">
        <v>433</v>
      </c>
      <c r="C18" s="310">
        <v>9</v>
      </c>
      <c r="D18" s="143" t="s">
        <v>201</v>
      </c>
      <c r="E18" s="143" t="s">
        <v>109</v>
      </c>
      <c r="F18" s="144" t="s">
        <v>279</v>
      </c>
      <c r="G18" s="144" t="s">
        <v>280</v>
      </c>
      <c r="H18" s="144" t="s">
        <v>110</v>
      </c>
      <c r="J18" s="160" t="s">
        <v>230</v>
      </c>
      <c r="K18" s="160"/>
      <c r="L18" s="162">
        <v>4</v>
      </c>
      <c r="M18" s="162">
        <v>5</v>
      </c>
      <c r="N18" s="162">
        <v>5</v>
      </c>
      <c r="O18" s="162">
        <v>5</v>
      </c>
      <c r="P18" s="162">
        <v>5</v>
      </c>
      <c r="Q18" s="162">
        <v>4</v>
      </c>
      <c r="R18" s="55">
        <v>4.7750000000000004</v>
      </c>
      <c r="T18" s="160" t="s">
        <v>260</v>
      </c>
      <c r="U18" s="160"/>
      <c r="V18" s="162">
        <v>3</v>
      </c>
      <c r="W18" s="162">
        <v>4</v>
      </c>
      <c r="X18" s="162">
        <v>4</v>
      </c>
      <c r="Y18" s="162">
        <v>4</v>
      </c>
      <c r="Z18" s="162">
        <v>3</v>
      </c>
      <c r="AA18" s="162">
        <v>3</v>
      </c>
      <c r="AB18" s="55">
        <v>3.6</v>
      </c>
    </row>
    <row r="19" spans="1:28" ht="231" x14ac:dyDescent="0.35">
      <c r="A19" s="60" t="s">
        <v>434</v>
      </c>
      <c r="C19" s="310">
        <v>10</v>
      </c>
      <c r="D19" s="143" t="s">
        <v>206</v>
      </c>
      <c r="E19" s="143" t="s">
        <v>179</v>
      </c>
      <c r="F19" s="144" t="s">
        <v>288</v>
      </c>
      <c r="G19" s="144" t="s">
        <v>289</v>
      </c>
      <c r="H19" s="144" t="s">
        <v>110</v>
      </c>
      <c r="J19" s="160" t="s">
        <v>239</v>
      </c>
      <c r="K19" s="160"/>
      <c r="L19" s="162">
        <v>4</v>
      </c>
      <c r="M19" s="162">
        <v>4</v>
      </c>
      <c r="N19" s="162">
        <v>3</v>
      </c>
      <c r="O19" s="162">
        <v>4</v>
      </c>
      <c r="P19" s="162">
        <v>3</v>
      </c>
      <c r="Q19" s="162">
        <v>4</v>
      </c>
      <c r="R19" s="55">
        <v>3.6749999999999998</v>
      </c>
      <c r="T19" s="160" t="s">
        <v>261</v>
      </c>
      <c r="U19" s="160" t="s">
        <v>246</v>
      </c>
      <c r="V19" s="162">
        <v>2</v>
      </c>
      <c r="W19" s="162">
        <v>2</v>
      </c>
      <c r="X19" s="162">
        <v>1</v>
      </c>
      <c r="Y19" s="162">
        <v>2</v>
      </c>
      <c r="Z19" s="162">
        <v>1</v>
      </c>
      <c r="AA19" s="162">
        <v>2</v>
      </c>
      <c r="AB19" s="55">
        <v>1.7</v>
      </c>
    </row>
    <row r="20" spans="1:28" ht="168" x14ac:dyDescent="0.35">
      <c r="A20" s="60" t="s">
        <v>435</v>
      </c>
      <c r="C20" s="310">
        <v>11</v>
      </c>
      <c r="D20" s="143" t="s">
        <v>74</v>
      </c>
      <c r="E20" s="143" t="s">
        <v>174</v>
      </c>
      <c r="F20" s="144" t="s">
        <v>301</v>
      </c>
      <c r="G20" s="144" t="s">
        <v>302</v>
      </c>
      <c r="H20" s="144" t="s">
        <v>128</v>
      </c>
      <c r="J20" s="160" t="s">
        <v>232</v>
      </c>
      <c r="K20" s="160"/>
      <c r="L20" s="162">
        <v>3</v>
      </c>
      <c r="M20" s="162">
        <v>2</v>
      </c>
      <c r="N20" s="162">
        <v>3</v>
      </c>
      <c r="O20" s="162">
        <v>3</v>
      </c>
      <c r="P20" s="162">
        <v>3</v>
      </c>
      <c r="Q20" s="162">
        <v>3</v>
      </c>
      <c r="R20" s="55">
        <v>2.7750000000000004</v>
      </c>
      <c r="T20" s="160" t="s">
        <v>251</v>
      </c>
      <c r="U20" s="160"/>
      <c r="V20" s="162">
        <v>3</v>
      </c>
      <c r="W20" s="162">
        <v>2</v>
      </c>
      <c r="X20" s="162">
        <v>2</v>
      </c>
      <c r="Y20" s="162">
        <v>3</v>
      </c>
      <c r="Z20" s="162">
        <v>3</v>
      </c>
      <c r="AA20" s="162">
        <v>3</v>
      </c>
      <c r="AB20" s="55">
        <v>2.6</v>
      </c>
    </row>
    <row r="21" spans="1:28" ht="378" x14ac:dyDescent="0.35">
      <c r="A21" s="60" t="s">
        <v>436</v>
      </c>
      <c r="C21" s="310">
        <v>12</v>
      </c>
      <c r="D21" s="143" t="s">
        <v>62</v>
      </c>
      <c r="E21" s="143" t="s">
        <v>136</v>
      </c>
      <c r="F21" s="144" t="s">
        <v>284</v>
      </c>
      <c r="G21" s="144" t="s">
        <v>285</v>
      </c>
      <c r="H21" s="144" t="s">
        <v>137</v>
      </c>
      <c r="J21" s="160" t="s">
        <v>233</v>
      </c>
      <c r="K21" s="160"/>
      <c r="L21" s="162">
        <v>5</v>
      </c>
      <c r="M21" s="162">
        <v>5</v>
      </c>
      <c r="N21" s="162">
        <v>5</v>
      </c>
      <c r="O21" s="162">
        <v>5</v>
      </c>
      <c r="P21" s="162">
        <v>5</v>
      </c>
      <c r="Q21" s="162">
        <v>5</v>
      </c>
      <c r="R21" s="55">
        <v>5</v>
      </c>
      <c r="T21" s="160" t="s">
        <v>262</v>
      </c>
      <c r="U21" s="160" t="s">
        <v>249</v>
      </c>
      <c r="V21" s="162">
        <v>3</v>
      </c>
      <c r="W21" s="162">
        <v>3</v>
      </c>
      <c r="X21" s="162">
        <v>3</v>
      </c>
      <c r="Y21" s="162">
        <v>3</v>
      </c>
      <c r="Z21" s="162">
        <v>2</v>
      </c>
      <c r="AA21" s="162">
        <v>3</v>
      </c>
      <c r="AB21" s="55">
        <v>2.9</v>
      </c>
    </row>
    <row r="22" spans="1:28" ht="231" x14ac:dyDescent="0.35">
      <c r="A22" s="60" t="s">
        <v>437</v>
      </c>
      <c r="C22" s="310">
        <v>13</v>
      </c>
      <c r="D22" s="143" t="s">
        <v>203</v>
      </c>
      <c r="E22" s="143" t="s">
        <v>135</v>
      </c>
      <c r="F22" s="144" t="s">
        <v>281</v>
      </c>
      <c r="G22" s="144" t="s">
        <v>282</v>
      </c>
      <c r="H22" s="144" t="s">
        <v>137</v>
      </c>
      <c r="J22" s="160" t="s">
        <v>217</v>
      </c>
      <c r="K22" s="160"/>
      <c r="L22" s="162">
        <v>3</v>
      </c>
      <c r="M22" s="162">
        <v>2</v>
      </c>
      <c r="N22" s="162">
        <v>4</v>
      </c>
      <c r="O22" s="162">
        <v>3</v>
      </c>
      <c r="P22" s="162">
        <v>2</v>
      </c>
      <c r="Q22" s="162">
        <v>4</v>
      </c>
      <c r="R22" s="55">
        <v>2.9000000000000004</v>
      </c>
      <c r="T22" s="160" t="s">
        <v>250</v>
      </c>
      <c r="U22" s="160"/>
      <c r="V22" s="162">
        <v>2</v>
      </c>
      <c r="W22" s="162">
        <v>4</v>
      </c>
      <c r="X22" s="162">
        <v>3</v>
      </c>
      <c r="Y22" s="162">
        <v>3</v>
      </c>
      <c r="Z22" s="162">
        <v>3</v>
      </c>
      <c r="AA22" s="162">
        <v>3</v>
      </c>
      <c r="AB22" s="55">
        <v>3</v>
      </c>
    </row>
    <row r="23" spans="1:28" ht="378" x14ac:dyDescent="0.35">
      <c r="A23" s="60" t="s">
        <v>438</v>
      </c>
      <c r="C23" s="310">
        <v>14</v>
      </c>
      <c r="D23" s="143" t="s">
        <v>53</v>
      </c>
      <c r="E23" s="143" t="s">
        <v>183</v>
      </c>
      <c r="F23" s="144" t="s">
        <v>306</v>
      </c>
      <c r="G23" s="144" t="s">
        <v>307</v>
      </c>
      <c r="H23" s="144" t="s">
        <v>116</v>
      </c>
      <c r="J23" s="160" t="s">
        <v>234</v>
      </c>
      <c r="K23" s="160"/>
      <c r="L23" s="162">
        <v>5</v>
      </c>
      <c r="M23" s="162">
        <v>4</v>
      </c>
      <c r="N23" s="162">
        <v>5</v>
      </c>
      <c r="O23" s="162">
        <v>5</v>
      </c>
      <c r="P23" s="162">
        <v>3</v>
      </c>
      <c r="Q23" s="162">
        <v>5</v>
      </c>
      <c r="R23" s="55">
        <v>4.5750000000000002</v>
      </c>
      <c r="T23" s="160" t="s">
        <v>263</v>
      </c>
      <c r="U23" s="160"/>
      <c r="V23" s="162">
        <v>3</v>
      </c>
      <c r="W23" s="162">
        <v>3</v>
      </c>
      <c r="X23" s="162">
        <v>3</v>
      </c>
      <c r="Y23" s="162">
        <v>3</v>
      </c>
      <c r="Z23" s="162">
        <v>4</v>
      </c>
      <c r="AA23" s="162">
        <v>3</v>
      </c>
      <c r="AB23" s="55">
        <v>3.1</v>
      </c>
    </row>
    <row r="24" spans="1:28" ht="378" x14ac:dyDescent="0.35">
      <c r="A24" s="60" t="s">
        <v>439</v>
      </c>
      <c r="C24" s="310">
        <v>15</v>
      </c>
      <c r="D24" s="143" t="s">
        <v>69</v>
      </c>
      <c r="E24" s="143" t="s">
        <v>103</v>
      </c>
      <c r="F24" s="144" t="s">
        <v>273</v>
      </c>
      <c r="G24" s="144" t="s">
        <v>274</v>
      </c>
      <c r="H24" s="144" t="s">
        <v>106</v>
      </c>
      <c r="J24" s="160" t="s">
        <v>235</v>
      </c>
      <c r="K24" s="160"/>
      <c r="L24" s="162">
        <v>4</v>
      </c>
      <c r="M24" s="162">
        <v>5</v>
      </c>
      <c r="N24" s="162">
        <v>4</v>
      </c>
      <c r="O24" s="162">
        <v>4</v>
      </c>
      <c r="P24" s="162">
        <v>4</v>
      </c>
      <c r="Q24" s="162">
        <v>5</v>
      </c>
      <c r="R24" s="55">
        <v>4.2249999999999996</v>
      </c>
      <c r="T24" s="160" t="s">
        <v>264</v>
      </c>
      <c r="U24" s="160"/>
      <c r="V24" s="162">
        <v>3</v>
      </c>
      <c r="W24" s="162">
        <v>3</v>
      </c>
      <c r="X24" s="162">
        <v>3</v>
      </c>
      <c r="Y24" s="162">
        <v>3</v>
      </c>
      <c r="Z24" s="162">
        <v>3</v>
      </c>
      <c r="AA24" s="162">
        <v>3</v>
      </c>
      <c r="AB24" s="55">
        <v>3</v>
      </c>
    </row>
    <row r="25" spans="1:28" ht="336" x14ac:dyDescent="0.35">
      <c r="A25" s="60" t="s">
        <v>440</v>
      </c>
      <c r="C25" s="310">
        <v>16</v>
      </c>
      <c r="D25" s="143" t="s">
        <v>202</v>
      </c>
      <c r="E25" s="143" t="s">
        <v>103</v>
      </c>
      <c r="F25" s="144" t="s">
        <v>273</v>
      </c>
      <c r="G25" s="144" t="s">
        <v>274</v>
      </c>
      <c r="H25" s="144" t="s">
        <v>104</v>
      </c>
      <c r="J25" s="160" t="s">
        <v>240</v>
      </c>
      <c r="K25" s="160"/>
      <c r="L25" s="162">
        <v>4</v>
      </c>
      <c r="M25" s="162">
        <v>4</v>
      </c>
      <c r="N25" s="162">
        <v>4</v>
      </c>
      <c r="O25" s="162">
        <v>4</v>
      </c>
      <c r="P25" s="162">
        <v>4</v>
      </c>
      <c r="Q25" s="162">
        <v>5</v>
      </c>
      <c r="R25" s="55">
        <v>4</v>
      </c>
      <c r="T25" s="160" t="s">
        <v>265</v>
      </c>
      <c r="U25" s="160" t="s">
        <v>248</v>
      </c>
      <c r="V25" s="162">
        <v>2</v>
      </c>
      <c r="W25" s="162">
        <v>2</v>
      </c>
      <c r="X25" s="162">
        <v>1</v>
      </c>
      <c r="Y25" s="162">
        <v>2</v>
      </c>
      <c r="Z25" s="162">
        <v>2</v>
      </c>
      <c r="AA25" s="162">
        <v>1</v>
      </c>
      <c r="AB25" s="55">
        <v>1.7</v>
      </c>
    </row>
    <row r="26" spans="1:28" ht="273" x14ac:dyDescent="0.35">
      <c r="A26" s="60" t="s">
        <v>441</v>
      </c>
      <c r="C26" s="310">
        <v>17</v>
      </c>
      <c r="D26" s="143" t="s">
        <v>207</v>
      </c>
      <c r="E26" s="143" t="s">
        <v>179</v>
      </c>
      <c r="F26" s="144" t="s">
        <v>288</v>
      </c>
      <c r="G26" s="144" t="s">
        <v>289</v>
      </c>
      <c r="H26" s="144" t="s">
        <v>104</v>
      </c>
      <c r="J26" s="161" t="s">
        <v>231</v>
      </c>
      <c r="K26" s="160"/>
      <c r="L26" s="162">
        <v>4</v>
      </c>
      <c r="M26" s="162">
        <v>5</v>
      </c>
      <c r="N26" s="162">
        <v>4</v>
      </c>
      <c r="O26" s="162">
        <v>4</v>
      </c>
      <c r="P26" s="162">
        <v>3</v>
      </c>
      <c r="Q26" s="162">
        <v>4</v>
      </c>
      <c r="R26" s="55">
        <v>4.125</v>
      </c>
      <c r="T26" s="160" t="s">
        <v>266</v>
      </c>
      <c r="U26" s="160"/>
      <c r="V26" s="162">
        <v>2</v>
      </c>
      <c r="W26" s="162">
        <v>2</v>
      </c>
      <c r="X26" s="162">
        <v>2</v>
      </c>
      <c r="Y26" s="162">
        <v>2</v>
      </c>
      <c r="Z26" s="162">
        <v>2</v>
      </c>
      <c r="AA26" s="162">
        <v>2</v>
      </c>
      <c r="AB26" s="55">
        <v>2</v>
      </c>
    </row>
    <row r="27" spans="1:28" ht="273" x14ac:dyDescent="0.35">
      <c r="A27" s="60" t="s">
        <v>442</v>
      </c>
      <c r="C27" s="310">
        <v>18</v>
      </c>
      <c r="D27" s="143" t="s">
        <v>204</v>
      </c>
      <c r="E27" s="143" t="s">
        <v>102</v>
      </c>
      <c r="F27" s="144" t="s">
        <v>286</v>
      </c>
      <c r="G27" s="144" t="s">
        <v>287</v>
      </c>
      <c r="H27" s="144" t="s">
        <v>104</v>
      </c>
      <c r="J27" s="160" t="s">
        <v>219</v>
      </c>
      <c r="K27" s="160" t="s">
        <v>220</v>
      </c>
      <c r="L27" s="162">
        <v>0</v>
      </c>
      <c r="M27" s="162">
        <v>0</v>
      </c>
      <c r="N27" s="162">
        <v>0</v>
      </c>
      <c r="O27" s="162">
        <v>0</v>
      </c>
      <c r="P27" s="162">
        <v>0</v>
      </c>
      <c r="Q27" s="162">
        <v>0</v>
      </c>
      <c r="R27" s="55">
        <v>0</v>
      </c>
      <c r="T27" s="160" t="s">
        <v>267</v>
      </c>
      <c r="U27" s="160" t="s">
        <v>247</v>
      </c>
      <c r="V27" s="162">
        <v>1</v>
      </c>
      <c r="W27" s="162">
        <v>1</v>
      </c>
      <c r="X27" s="162">
        <v>2</v>
      </c>
      <c r="Y27" s="162">
        <v>2</v>
      </c>
      <c r="Z27" s="162">
        <v>1</v>
      </c>
      <c r="AA27" s="162">
        <v>1</v>
      </c>
      <c r="AB27" s="55">
        <v>1.4</v>
      </c>
    </row>
    <row r="28" spans="1:28" ht="231" x14ac:dyDescent="0.35">
      <c r="A28" s="60" t="s">
        <v>443</v>
      </c>
      <c r="C28" s="310">
        <v>19</v>
      </c>
      <c r="D28" s="143" t="s">
        <v>54</v>
      </c>
      <c r="E28" s="143" t="s">
        <v>200</v>
      </c>
      <c r="F28" s="144" t="s">
        <v>271</v>
      </c>
      <c r="G28" s="144" t="s">
        <v>272</v>
      </c>
      <c r="H28" s="144" t="s">
        <v>118</v>
      </c>
      <c r="J28" s="160" t="s">
        <v>241</v>
      </c>
      <c r="K28" s="160"/>
      <c r="L28" s="162">
        <v>5</v>
      </c>
      <c r="M28" s="162">
        <v>5</v>
      </c>
      <c r="N28" s="162">
        <v>4</v>
      </c>
      <c r="O28" s="162">
        <v>4</v>
      </c>
      <c r="P28" s="162">
        <v>4</v>
      </c>
      <c r="Q28" s="162">
        <v>4</v>
      </c>
      <c r="R28" s="55">
        <v>4.45</v>
      </c>
      <c r="T28" s="160" t="s">
        <v>268</v>
      </c>
      <c r="U28" s="160"/>
      <c r="V28" s="162">
        <v>3</v>
      </c>
      <c r="W28" s="162">
        <v>2</v>
      </c>
      <c r="X28" s="162">
        <v>2</v>
      </c>
      <c r="Y28" s="162">
        <v>2</v>
      </c>
      <c r="Z28" s="162">
        <v>2</v>
      </c>
      <c r="AA28" s="162">
        <v>3</v>
      </c>
      <c r="AB28" s="55">
        <v>2.2999999999999998</v>
      </c>
    </row>
    <row r="29" spans="1:28" ht="23.5" x14ac:dyDescent="0.35">
      <c r="A29" s="60" t="s">
        <v>444</v>
      </c>
      <c r="C29" s="310">
        <v>20</v>
      </c>
      <c r="D29" s="143" t="s">
        <v>444</v>
      </c>
      <c r="E29" s="143" t="s">
        <v>444</v>
      </c>
      <c r="F29" s="144"/>
      <c r="G29" s="144"/>
      <c r="H29" s="144" t="s">
        <v>444</v>
      </c>
      <c r="J29" s="160"/>
      <c r="K29" s="160"/>
      <c r="L29" s="162"/>
      <c r="M29" s="162"/>
      <c r="N29" s="162"/>
      <c r="O29" s="162"/>
      <c r="P29" s="162"/>
      <c r="Q29" s="162"/>
      <c r="R29" s="55">
        <v>0</v>
      </c>
      <c r="T29" s="160"/>
      <c r="U29" s="160"/>
      <c r="V29" s="162"/>
      <c r="W29" s="162"/>
      <c r="X29" s="162"/>
      <c r="Y29" s="162"/>
      <c r="Z29" s="162"/>
      <c r="AA29" s="162"/>
      <c r="AB29" s="55">
        <v>0</v>
      </c>
    </row>
    <row r="30" spans="1:28" ht="23.5" x14ac:dyDescent="0.35">
      <c r="A30" s="60" t="s">
        <v>444</v>
      </c>
      <c r="C30" s="310">
        <v>21</v>
      </c>
      <c r="D30" s="143" t="s">
        <v>444</v>
      </c>
      <c r="E30" s="143" t="s">
        <v>444</v>
      </c>
      <c r="F30" s="144"/>
      <c r="G30" s="144"/>
      <c r="H30" s="144" t="s">
        <v>444</v>
      </c>
      <c r="J30" s="160"/>
      <c r="K30" s="160"/>
      <c r="L30" s="162"/>
      <c r="M30" s="162"/>
      <c r="N30" s="162"/>
      <c r="O30" s="162"/>
      <c r="P30" s="162"/>
      <c r="Q30" s="162"/>
      <c r="R30" s="55">
        <v>0</v>
      </c>
      <c r="T30" s="160"/>
      <c r="U30" s="160"/>
      <c r="V30" s="162"/>
      <c r="W30" s="162"/>
      <c r="X30" s="162"/>
      <c r="Y30" s="162"/>
      <c r="Z30" s="162"/>
      <c r="AA30" s="162"/>
      <c r="AB30" s="55">
        <v>0</v>
      </c>
    </row>
    <row r="31" spans="1:28" ht="23.5" x14ac:dyDescent="0.35">
      <c r="A31" s="60" t="s">
        <v>444</v>
      </c>
      <c r="C31" s="310">
        <v>22</v>
      </c>
      <c r="D31" s="143" t="s">
        <v>444</v>
      </c>
      <c r="E31" s="143" t="s">
        <v>444</v>
      </c>
      <c r="F31" s="144"/>
      <c r="G31" s="144"/>
      <c r="H31" s="144" t="s">
        <v>444</v>
      </c>
      <c r="J31" s="160"/>
      <c r="K31" s="160"/>
      <c r="L31" s="162"/>
      <c r="M31" s="162"/>
      <c r="N31" s="162"/>
      <c r="O31" s="162"/>
      <c r="P31" s="162"/>
      <c r="Q31" s="162"/>
      <c r="R31" s="55">
        <v>0</v>
      </c>
      <c r="T31" s="160"/>
      <c r="U31" s="160"/>
      <c r="V31" s="162"/>
      <c r="W31" s="162"/>
      <c r="X31" s="162"/>
      <c r="Y31" s="162"/>
      <c r="Z31" s="162"/>
      <c r="AA31" s="162"/>
      <c r="AB31" s="55">
        <v>0</v>
      </c>
    </row>
    <row r="32" spans="1:28" ht="23.5" x14ac:dyDescent="0.35">
      <c r="A32" s="60" t="s">
        <v>444</v>
      </c>
      <c r="C32" s="310">
        <v>23</v>
      </c>
      <c r="D32" s="143" t="s">
        <v>444</v>
      </c>
      <c r="E32" s="143" t="s">
        <v>444</v>
      </c>
      <c r="F32" s="144"/>
      <c r="G32" s="144"/>
      <c r="H32" s="144" t="s">
        <v>444</v>
      </c>
      <c r="J32" s="160"/>
      <c r="K32" s="160"/>
      <c r="L32" s="162"/>
      <c r="M32" s="162"/>
      <c r="N32" s="162"/>
      <c r="O32" s="162"/>
      <c r="P32" s="162"/>
      <c r="Q32" s="162"/>
      <c r="R32" s="55">
        <v>0</v>
      </c>
      <c r="T32" s="160"/>
      <c r="U32" s="160"/>
      <c r="V32" s="162"/>
      <c r="W32" s="162"/>
      <c r="X32" s="162"/>
      <c r="Y32" s="162"/>
      <c r="Z32" s="162"/>
      <c r="AA32" s="162"/>
      <c r="AB32" s="55">
        <v>0</v>
      </c>
    </row>
    <row r="33" spans="1:28" ht="23.5" x14ac:dyDescent="0.35">
      <c r="A33" s="60" t="s">
        <v>444</v>
      </c>
      <c r="C33" s="310">
        <v>24</v>
      </c>
      <c r="D33" s="143" t="s">
        <v>444</v>
      </c>
      <c r="E33" s="143" t="s">
        <v>444</v>
      </c>
      <c r="F33" s="144"/>
      <c r="G33" s="144"/>
      <c r="H33" s="144" t="s">
        <v>444</v>
      </c>
      <c r="J33" s="160"/>
      <c r="K33" s="160"/>
      <c r="L33" s="162"/>
      <c r="M33" s="162"/>
      <c r="N33" s="162"/>
      <c r="O33" s="162"/>
      <c r="P33" s="162"/>
      <c r="Q33" s="162"/>
      <c r="R33" s="55">
        <v>0</v>
      </c>
      <c r="T33" s="160"/>
      <c r="U33" s="160"/>
      <c r="V33" s="162"/>
      <c r="W33" s="162"/>
      <c r="X33" s="162"/>
      <c r="Y33" s="162"/>
      <c r="Z33" s="162"/>
      <c r="AA33" s="162"/>
      <c r="AB33" s="55">
        <v>0</v>
      </c>
    </row>
    <row r="34" spans="1:28" ht="23.5" x14ac:dyDescent="0.35">
      <c r="A34" s="60" t="s">
        <v>444</v>
      </c>
      <c r="C34" s="310">
        <v>25</v>
      </c>
      <c r="D34" s="143" t="s">
        <v>444</v>
      </c>
      <c r="E34" s="143" t="s">
        <v>444</v>
      </c>
      <c r="F34" s="144"/>
      <c r="G34" s="144"/>
      <c r="H34" s="144" t="s">
        <v>444</v>
      </c>
      <c r="J34" s="160"/>
      <c r="K34" s="160"/>
      <c r="L34" s="162"/>
      <c r="M34" s="162"/>
      <c r="N34" s="162"/>
      <c r="O34" s="162"/>
      <c r="P34" s="162"/>
      <c r="Q34" s="162"/>
      <c r="R34" s="55">
        <v>0</v>
      </c>
      <c r="T34" s="160"/>
      <c r="U34" s="160"/>
      <c r="V34" s="162"/>
      <c r="W34" s="162"/>
      <c r="X34" s="162"/>
      <c r="Y34" s="162"/>
      <c r="Z34" s="162"/>
      <c r="AA34" s="162"/>
      <c r="AB34" s="55">
        <v>0</v>
      </c>
    </row>
    <row r="35" spans="1:28" ht="23.5" x14ac:dyDescent="0.35">
      <c r="A35" s="60" t="s">
        <v>444</v>
      </c>
      <c r="C35" s="310">
        <v>26</v>
      </c>
      <c r="D35" s="143" t="s">
        <v>444</v>
      </c>
      <c r="E35" s="143" t="s">
        <v>444</v>
      </c>
      <c r="F35" s="144"/>
      <c r="G35" s="144"/>
      <c r="H35" s="144" t="s">
        <v>444</v>
      </c>
      <c r="J35" s="160"/>
      <c r="K35" s="160"/>
      <c r="L35" s="162"/>
      <c r="M35" s="162"/>
      <c r="N35" s="162"/>
      <c r="O35" s="162"/>
      <c r="P35" s="162"/>
      <c r="Q35" s="162"/>
      <c r="R35" s="55">
        <v>0</v>
      </c>
      <c r="T35" s="160"/>
      <c r="U35" s="160"/>
      <c r="V35" s="162"/>
      <c r="W35" s="162"/>
      <c r="X35" s="162"/>
      <c r="Y35" s="162"/>
      <c r="Z35" s="162"/>
      <c r="AA35" s="162"/>
      <c r="AB35" s="55">
        <v>0</v>
      </c>
    </row>
    <row r="36" spans="1:28" ht="23.5" x14ac:dyDescent="0.35">
      <c r="C36" s="310">
        <v>27</v>
      </c>
      <c r="D36" s="143" t="s">
        <v>444</v>
      </c>
      <c r="E36" s="143" t="s">
        <v>444</v>
      </c>
      <c r="F36" s="144"/>
      <c r="G36" s="144"/>
      <c r="H36" s="144" t="s">
        <v>444</v>
      </c>
      <c r="J36" s="160"/>
      <c r="K36" s="160"/>
      <c r="L36" s="162"/>
      <c r="M36" s="162"/>
      <c r="N36" s="162"/>
      <c r="O36" s="162"/>
      <c r="P36" s="162"/>
      <c r="Q36" s="162"/>
      <c r="R36" s="55">
        <v>0</v>
      </c>
      <c r="T36" s="160"/>
      <c r="U36" s="160"/>
      <c r="V36" s="162"/>
      <c r="W36" s="162"/>
      <c r="X36" s="162"/>
      <c r="Y36" s="162"/>
      <c r="Z36" s="162"/>
      <c r="AA36" s="162"/>
      <c r="AB36" s="55">
        <v>0</v>
      </c>
    </row>
    <row r="37" spans="1:28" ht="23.5" x14ac:dyDescent="0.35">
      <c r="C37" s="310">
        <v>28</v>
      </c>
      <c r="D37" s="143" t="s">
        <v>444</v>
      </c>
      <c r="E37" s="143" t="s">
        <v>444</v>
      </c>
      <c r="F37" s="144"/>
      <c r="G37" s="144"/>
      <c r="H37" s="144" t="s">
        <v>444</v>
      </c>
      <c r="J37" s="160"/>
      <c r="K37" s="160"/>
      <c r="L37" s="162"/>
      <c r="M37" s="162"/>
      <c r="N37" s="162"/>
      <c r="O37" s="162"/>
      <c r="P37" s="162"/>
      <c r="Q37" s="162"/>
      <c r="R37" s="55">
        <v>0</v>
      </c>
      <c r="T37" s="160"/>
      <c r="U37" s="160"/>
      <c r="V37" s="162"/>
      <c r="W37" s="162"/>
      <c r="X37" s="162"/>
      <c r="Y37" s="162"/>
      <c r="Z37" s="162"/>
      <c r="AA37" s="162"/>
      <c r="AB37" s="55">
        <v>0</v>
      </c>
    </row>
  </sheetData>
  <conditionalFormatting sqref="R10:R37">
    <cfRule type="cellIs" dxfId="7" priority="6" operator="lessThan">
      <formula>2</formula>
    </cfRule>
    <cfRule type="cellIs" dxfId="6" priority="7" operator="between">
      <formula>2</formula>
      <formula>4</formula>
    </cfRule>
    <cfRule type="cellIs" dxfId="5" priority="8" operator="greaterThan">
      <formula>4</formula>
    </cfRule>
  </conditionalFormatting>
  <conditionalFormatting sqref="R11:R37">
    <cfRule type="cellIs" dxfId="4" priority="5" operator="equal">
      <formula>0</formula>
    </cfRule>
  </conditionalFormatting>
  <conditionalFormatting sqref="AB10:AB37">
    <cfRule type="cellIs" dxfId="3" priority="2" operator="lessThan">
      <formula>2</formula>
    </cfRule>
    <cfRule type="cellIs" dxfId="2" priority="3" operator="between">
      <formula>2</formula>
      <formula>4</formula>
    </cfRule>
    <cfRule type="cellIs" dxfId="1" priority="4" operator="greaterThan">
      <formula>4</formula>
    </cfRule>
  </conditionalFormatting>
  <conditionalFormatting sqref="AB11:AB37">
    <cfRule type="cellIs" dxfId="0" priority="1" operator="equal">
      <formula>0</formula>
    </cfRule>
  </conditionalFormatting>
  <hyperlinks>
    <hyperlink ref="T15" r:id="rId1" display="http://www.kraftheinzcompany.com/pdf/KHC_CSR_2017_Full.pdf" xr:uid="{BD7F6E63-08C1-4A46-8EBF-AAF8FE4C551F}"/>
  </hyperlinks>
  <pageMargins left="0.7" right="0.7" top="0.75" bottom="0.75" header="0.3" footer="0.3"/>
  <pageSetup paperSize="9" scale="1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C03F1C2-416C-496A-862B-D0942E51B3BB}">
          <x14:formula1>
            <xm:f>'SASB DB'!$V$8:$V$18</xm:f>
          </x14:formula1>
          <xm:sqref>E7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9093E-6BB3-4B81-BEF1-71E075F8109E}">
  <sheetPr>
    <tabColor theme="9" tint="0.39997558519241921"/>
  </sheetPr>
  <dimension ref="A1:AX37"/>
  <sheetViews>
    <sheetView showGridLines="0" showOutlineSymbols="0" view="pageBreakPreview" zoomScale="40" zoomScaleNormal="55" zoomScaleSheetLayoutView="40" workbookViewId="0">
      <pane xSplit="5" ySplit="7" topLeftCell="F8" activePane="bottomRight" state="frozen"/>
      <selection pane="topRight" activeCell="F1" sqref="F1"/>
      <selection pane="bottomLeft" activeCell="A8" sqref="A8"/>
      <selection pane="bottomRight"/>
    </sheetView>
  </sheetViews>
  <sheetFormatPr defaultColWidth="8.90625" defaultRowHeight="14.5" outlineLevelRow="1" outlineLevelCol="1" x14ac:dyDescent="0.35"/>
  <cols>
    <col min="1" max="2" width="2.6328125" style="60" customWidth="1"/>
    <col min="3" max="3" width="3.7265625" style="60" bestFit="1" customWidth="1"/>
    <col min="4" max="5" width="30.6328125" style="1" customWidth="1"/>
    <col min="6" max="6" width="2.6328125" style="391" customWidth="1" outlineLevel="1"/>
    <col min="7" max="12" width="15.6328125" style="1" customWidth="1" outlineLevel="1"/>
    <col min="13" max="13" width="2.6328125" style="1" customWidth="1" outlineLevel="1"/>
    <col min="14" max="14" width="15.6328125" style="1" customWidth="1" outlineLevel="1"/>
    <col min="15" max="15" width="2.6328125" style="1" customWidth="1" outlineLevel="1"/>
    <col min="16" max="16" width="50.6328125" style="1" customWidth="1" outlineLevel="1"/>
    <col min="17" max="17" width="2.6328125" style="1" customWidth="1" outlineLevel="1"/>
    <col min="18" max="18" width="2.6328125" style="390" customWidth="1"/>
    <col min="19" max="19" width="35.6328125" style="390" customWidth="1"/>
    <col min="20" max="20" width="8.6328125" style="390" customWidth="1"/>
    <col min="21" max="21" width="35.6328125" style="390" customWidth="1"/>
    <col min="22" max="22" width="8.6328125" style="390" customWidth="1"/>
    <col min="23" max="23" width="35.6328125" style="390" customWidth="1"/>
    <col min="24" max="24" width="8.6328125" style="390" customWidth="1"/>
    <col min="25" max="25" width="35.6328125" style="390" customWidth="1"/>
    <col min="26" max="26" width="8.6328125" style="390" customWidth="1"/>
    <col min="27" max="27" width="35.6328125" style="390" customWidth="1"/>
    <col min="28" max="28" width="8.6328125" style="390" customWidth="1"/>
    <col min="29" max="29" width="35.6328125" style="392" customWidth="1"/>
    <col min="30" max="30" width="8.6328125" style="390" customWidth="1"/>
    <col min="31" max="31" width="35.6328125" style="392" customWidth="1"/>
    <col min="32" max="32" width="8.6328125" style="390" customWidth="1"/>
    <col min="33" max="33" width="35.6328125" style="390" customWidth="1"/>
    <col min="34" max="34" width="8.6328125" style="390" customWidth="1"/>
    <col min="35" max="35" width="2.6328125" style="391" hidden="1" customWidth="1" outlineLevel="1"/>
    <col min="36" max="39" width="25.6328125" style="390" hidden="1" customWidth="1" outlineLevel="1"/>
    <col min="40" max="40" width="2.6328125" style="390" customWidth="1" collapsed="1"/>
    <col min="41" max="41" width="57.453125" style="1" customWidth="1"/>
    <col min="42" max="42" width="2.6328125" style="390" customWidth="1"/>
    <col min="43" max="43" width="8.90625" style="390" hidden="1" customWidth="1"/>
    <col min="44" max="46" width="25.6328125" style="390" hidden="1" customWidth="1"/>
    <col min="47" max="47" width="8.90625" style="390" hidden="1" customWidth="1"/>
    <col min="48" max="48" width="20.6328125" style="1" hidden="1" customWidth="1"/>
    <col min="49" max="49" width="0" style="1" hidden="1" customWidth="1"/>
    <col min="50" max="50" width="20.6328125" style="1" hidden="1" customWidth="1"/>
    <col min="51" max="16384" width="8.90625" style="1"/>
  </cols>
  <sheetData>
    <row r="1" spans="1:49" outlineLevel="1" x14ac:dyDescent="0.35">
      <c r="A1" s="3" t="s">
        <v>1145</v>
      </c>
      <c r="D1" s="388"/>
      <c r="E1" s="388"/>
      <c r="U1" s="388"/>
      <c r="AG1" s="388"/>
    </row>
    <row r="2" spans="1:49" ht="18.5" outlineLevel="1" x14ac:dyDescent="0.45">
      <c r="D2" s="61" t="s">
        <v>355</v>
      </c>
      <c r="E2" s="35"/>
      <c r="G2" s="61" t="s">
        <v>811</v>
      </c>
      <c r="H2" s="36"/>
      <c r="I2" s="36"/>
      <c r="J2" s="36"/>
      <c r="K2" s="36"/>
      <c r="L2" s="36"/>
      <c r="M2" s="36"/>
      <c r="N2" s="36"/>
      <c r="O2" s="36"/>
      <c r="P2" s="36"/>
      <c r="Q2" s="35"/>
      <c r="R2" s="391"/>
      <c r="S2" s="61" t="s">
        <v>812</v>
      </c>
      <c r="T2" s="36"/>
      <c r="U2" s="36"/>
      <c r="V2" s="36"/>
      <c r="W2" s="36"/>
      <c r="X2" s="36"/>
      <c r="Y2" s="36"/>
      <c r="Z2" s="36"/>
      <c r="AA2" s="36"/>
      <c r="AB2" s="36"/>
      <c r="AC2" s="178"/>
      <c r="AD2" s="36"/>
      <c r="AE2" s="178"/>
      <c r="AF2" s="36"/>
      <c r="AG2" s="36"/>
      <c r="AH2" s="36"/>
      <c r="AI2" s="36"/>
      <c r="AJ2" s="36"/>
      <c r="AK2" s="36"/>
      <c r="AL2" s="36"/>
      <c r="AM2" s="36"/>
      <c r="AN2" s="36"/>
      <c r="AO2" s="35"/>
      <c r="AP2" s="391"/>
      <c r="AQ2" s="391"/>
      <c r="AR2" s="391"/>
      <c r="AS2" s="391"/>
      <c r="AT2" s="391"/>
      <c r="AU2" s="391"/>
    </row>
    <row r="3" spans="1:49" ht="18.5" outlineLevel="1" x14ac:dyDescent="0.45">
      <c r="D3" s="221" t="s">
        <v>410</v>
      </c>
      <c r="E3" s="127"/>
      <c r="F3" s="416"/>
      <c r="G3" s="415"/>
      <c r="H3" s="390"/>
      <c r="I3" s="390"/>
      <c r="J3" s="390"/>
      <c r="K3" s="390"/>
      <c r="L3" s="390"/>
      <c r="M3" s="390"/>
      <c r="N3" s="390"/>
      <c r="O3" s="390"/>
      <c r="P3" s="390"/>
      <c r="Q3" s="390"/>
      <c r="AN3" s="391"/>
      <c r="AO3" s="390"/>
    </row>
    <row r="4" spans="1:49" s="390" customFormat="1" ht="111" outlineLevel="1" x14ac:dyDescent="0.45">
      <c r="A4" s="417"/>
      <c r="B4" s="417"/>
      <c r="C4" s="417"/>
      <c r="D4" s="79" t="s">
        <v>965</v>
      </c>
      <c r="E4" s="332"/>
      <c r="F4" s="419"/>
      <c r="G4" s="79" t="s">
        <v>966</v>
      </c>
      <c r="H4" s="80"/>
      <c r="I4" s="80"/>
      <c r="J4" s="80"/>
      <c r="K4" s="80"/>
      <c r="L4" s="80"/>
      <c r="M4" s="80"/>
      <c r="N4" s="80"/>
      <c r="O4" s="80"/>
      <c r="P4" s="80"/>
      <c r="Q4" s="81"/>
      <c r="S4" s="83" t="s">
        <v>342</v>
      </c>
      <c r="T4" s="84"/>
      <c r="U4" s="85" t="s">
        <v>343</v>
      </c>
      <c r="V4" s="84"/>
      <c r="W4" s="85" t="s">
        <v>344</v>
      </c>
      <c r="X4" s="84"/>
      <c r="Y4" s="85" t="s">
        <v>491</v>
      </c>
      <c r="Z4" s="84"/>
      <c r="AA4" s="85" t="s">
        <v>485</v>
      </c>
      <c r="AB4" s="84"/>
      <c r="AC4" s="194" t="s">
        <v>814</v>
      </c>
      <c r="AD4" s="84"/>
      <c r="AE4" s="179" t="s">
        <v>486</v>
      </c>
      <c r="AF4" s="84"/>
      <c r="AG4" s="85" t="s">
        <v>492</v>
      </c>
      <c r="AH4" s="86"/>
      <c r="AI4" s="418"/>
      <c r="AJ4" s="418"/>
      <c r="AK4" s="418"/>
      <c r="AL4" s="418"/>
      <c r="AM4" s="418"/>
      <c r="AN4" s="418"/>
      <c r="AO4" s="330" t="s">
        <v>967</v>
      </c>
      <c r="AP4" s="391"/>
      <c r="AQ4" s="391"/>
      <c r="AR4" s="391"/>
      <c r="AS4" s="391"/>
      <c r="AT4" s="391"/>
      <c r="AU4" s="391"/>
    </row>
    <row r="5" spans="1:49" s="390" customFormat="1" ht="18.5" outlineLevel="1" x14ac:dyDescent="0.45">
      <c r="A5" s="417"/>
      <c r="B5" s="417"/>
      <c r="C5" s="417"/>
      <c r="D5" s="416"/>
      <c r="E5" s="416"/>
      <c r="F5" s="416"/>
      <c r="G5" s="415"/>
      <c r="S5" s="414"/>
      <c r="T5" s="412" t="s">
        <v>647</v>
      </c>
      <c r="U5" s="413"/>
      <c r="V5" s="412" t="s">
        <v>648</v>
      </c>
      <c r="W5" s="412"/>
      <c r="X5" s="412" t="s">
        <v>649</v>
      </c>
      <c r="Y5" s="412"/>
      <c r="Z5" s="412" t="s">
        <v>650</v>
      </c>
      <c r="AA5" s="412"/>
      <c r="AB5" s="412" t="s">
        <v>651</v>
      </c>
      <c r="AC5" s="412"/>
      <c r="AD5" s="412" t="s">
        <v>652</v>
      </c>
      <c r="AE5" s="412"/>
      <c r="AF5" s="412" t="s">
        <v>653</v>
      </c>
      <c r="AG5" s="412"/>
      <c r="AH5" s="412" t="s">
        <v>654</v>
      </c>
      <c r="AI5" s="411"/>
      <c r="AJ5" s="388"/>
      <c r="AK5" s="388"/>
      <c r="AL5" s="388"/>
      <c r="AM5" s="388"/>
    </row>
    <row r="6" spans="1:49" customFormat="1" ht="23.5" x14ac:dyDescent="0.35">
      <c r="A6" s="60"/>
      <c r="B6" s="60"/>
      <c r="C6" s="60"/>
      <c r="D6" s="131" t="s">
        <v>242</v>
      </c>
      <c r="E6" s="1"/>
      <c r="F6" s="391"/>
      <c r="G6" s="1"/>
      <c r="H6" s="1"/>
      <c r="I6" s="1"/>
      <c r="J6" s="1"/>
      <c r="K6" s="1"/>
      <c r="L6" s="1"/>
      <c r="M6" s="1"/>
      <c r="N6" s="1"/>
      <c r="O6" s="1"/>
      <c r="P6" s="1"/>
      <c r="Q6" s="1"/>
      <c r="R6" s="390"/>
      <c r="S6" s="186" t="s">
        <v>462</v>
      </c>
      <c r="T6" s="180"/>
      <c r="U6" s="180"/>
      <c r="V6" s="180"/>
      <c r="W6" s="180"/>
      <c r="X6" s="180"/>
      <c r="Y6" s="180"/>
      <c r="Z6" s="180"/>
      <c r="AA6" s="183" t="s">
        <v>461</v>
      </c>
      <c r="AB6" s="181"/>
      <c r="AC6" s="181"/>
      <c r="AD6" s="181"/>
      <c r="AE6" s="181"/>
      <c r="AF6" s="182"/>
      <c r="AG6" s="185" t="s">
        <v>463</v>
      </c>
      <c r="AH6" s="184"/>
      <c r="AI6" s="410"/>
      <c r="AJ6" s="320" t="s">
        <v>881</v>
      </c>
      <c r="AK6" s="238"/>
      <c r="AL6" s="238"/>
      <c r="AM6" s="239"/>
      <c r="AN6" s="390"/>
      <c r="AO6" s="331" t="s">
        <v>815</v>
      </c>
      <c r="AP6" s="409"/>
      <c r="AQ6" s="409"/>
      <c r="AR6" s="409"/>
      <c r="AS6" s="409"/>
      <c r="AT6" s="409"/>
      <c r="AU6" s="409"/>
      <c r="AV6" s="393"/>
    </row>
    <row r="7" spans="1:49" customFormat="1" ht="55.5" x14ac:dyDescent="0.45">
      <c r="A7" s="60"/>
      <c r="B7" s="60"/>
      <c r="C7" s="60"/>
      <c r="D7" s="119" t="s">
        <v>159</v>
      </c>
      <c r="E7" s="119" t="s">
        <v>196</v>
      </c>
      <c r="F7" s="408"/>
      <c r="G7" s="49" t="s">
        <v>191</v>
      </c>
      <c r="H7" s="49" t="s">
        <v>192</v>
      </c>
      <c r="I7" s="49" t="s">
        <v>193</v>
      </c>
      <c r="J7" s="49" t="s">
        <v>194</v>
      </c>
      <c r="K7" s="49" t="s">
        <v>195</v>
      </c>
      <c r="L7" s="49" t="s">
        <v>237</v>
      </c>
      <c r="M7" s="152"/>
      <c r="N7" s="187" t="s">
        <v>214</v>
      </c>
      <c r="O7" s="407"/>
      <c r="P7" s="188" t="s">
        <v>170</v>
      </c>
      <c r="Q7" s="404"/>
      <c r="R7" s="406"/>
      <c r="S7" s="200" t="s">
        <v>329</v>
      </c>
      <c r="T7" s="201" t="s">
        <v>332</v>
      </c>
      <c r="U7" s="200" t="s">
        <v>330</v>
      </c>
      <c r="V7" s="201" t="s">
        <v>332</v>
      </c>
      <c r="W7" s="200" t="s">
        <v>739</v>
      </c>
      <c r="X7" s="201" t="s">
        <v>332</v>
      </c>
      <c r="Y7" s="200" t="s">
        <v>479</v>
      </c>
      <c r="Z7" s="201" t="s">
        <v>332</v>
      </c>
      <c r="AA7" s="202" t="s">
        <v>480</v>
      </c>
      <c r="AB7" s="203" t="s">
        <v>332</v>
      </c>
      <c r="AC7" s="203" t="s">
        <v>419</v>
      </c>
      <c r="AD7" s="203" t="s">
        <v>332</v>
      </c>
      <c r="AE7" s="203" t="s">
        <v>579</v>
      </c>
      <c r="AF7" s="203" t="s">
        <v>332</v>
      </c>
      <c r="AG7" s="202" t="s">
        <v>800</v>
      </c>
      <c r="AH7" s="203" t="s">
        <v>332</v>
      </c>
      <c r="AI7" s="405"/>
      <c r="AJ7" s="49" t="s">
        <v>331</v>
      </c>
      <c r="AK7" s="49" t="s">
        <v>872</v>
      </c>
      <c r="AL7" s="49" t="s">
        <v>871</v>
      </c>
      <c r="AM7" s="49" t="s">
        <v>880</v>
      </c>
      <c r="AN7" s="404"/>
      <c r="AO7" s="130" t="s">
        <v>799</v>
      </c>
      <c r="AP7" s="403"/>
      <c r="AQ7" s="403"/>
      <c r="AR7" s="205" t="s">
        <v>645</v>
      </c>
      <c r="AS7" s="205" t="s">
        <v>646</v>
      </c>
      <c r="AT7" s="205" t="s">
        <v>238</v>
      </c>
      <c r="AU7" s="403"/>
      <c r="AV7" s="241" t="s">
        <v>155</v>
      </c>
    </row>
    <row r="8" spans="1:49" customFormat="1" ht="409.5" x14ac:dyDescent="0.5">
      <c r="A8" s="60" t="s">
        <v>1111</v>
      </c>
      <c r="B8" s="60"/>
      <c r="C8" s="310">
        <v>1</v>
      </c>
      <c r="D8" s="401" t="s">
        <v>60</v>
      </c>
      <c r="E8" s="401" t="s">
        <v>109</v>
      </c>
      <c r="F8" s="400"/>
      <c r="G8" s="54">
        <v>3</v>
      </c>
      <c r="H8" s="54">
        <v>4</v>
      </c>
      <c r="I8" s="54">
        <v>4</v>
      </c>
      <c r="J8" s="54">
        <v>4</v>
      </c>
      <c r="K8" s="54">
        <v>3</v>
      </c>
      <c r="L8" s="54">
        <v>3</v>
      </c>
      <c r="M8" s="158"/>
      <c r="N8" s="55">
        <v>3.6</v>
      </c>
      <c r="O8" s="399"/>
      <c r="P8" s="398" t="s">
        <v>280</v>
      </c>
      <c r="Q8" s="397"/>
      <c r="R8" s="396"/>
      <c r="S8" s="204" t="s">
        <v>1110</v>
      </c>
      <c r="T8" s="124">
        <v>2</v>
      </c>
      <c r="U8" s="148" t="s">
        <v>1109</v>
      </c>
      <c r="V8" s="124">
        <v>2</v>
      </c>
      <c r="W8" s="148" t="s">
        <v>1108</v>
      </c>
      <c r="X8" s="124">
        <v>2</v>
      </c>
      <c r="Y8" s="148" t="s">
        <v>1107</v>
      </c>
      <c r="Z8" s="124">
        <v>2</v>
      </c>
      <c r="AA8" s="204" t="s">
        <v>1106</v>
      </c>
      <c r="AB8" s="124">
        <v>4</v>
      </c>
      <c r="AC8" s="204" t="s">
        <v>1105</v>
      </c>
      <c r="AD8" s="124">
        <v>4</v>
      </c>
      <c r="AE8" s="204" t="s">
        <v>1104</v>
      </c>
      <c r="AF8" s="124">
        <v>3</v>
      </c>
      <c r="AG8" s="204" t="s">
        <v>1103</v>
      </c>
      <c r="AH8" s="124">
        <v>4</v>
      </c>
      <c r="AI8" s="395"/>
      <c r="AJ8" s="155">
        <v>23</v>
      </c>
      <c r="AK8" s="155">
        <v>8</v>
      </c>
      <c r="AL8" s="155">
        <v>11</v>
      </c>
      <c r="AM8" s="155">
        <v>4</v>
      </c>
      <c r="AN8" s="402"/>
      <c r="AO8" s="242" t="s">
        <v>458</v>
      </c>
      <c r="AP8" s="396"/>
      <c r="AQ8" s="396"/>
      <c r="AR8" s="155">
        <v>19</v>
      </c>
      <c r="AS8" s="155">
        <v>19</v>
      </c>
      <c r="AT8" s="394">
        <v>2</v>
      </c>
      <c r="AU8" s="396"/>
      <c r="AV8" s="13" t="s">
        <v>458</v>
      </c>
      <c r="AW8" s="1"/>
    </row>
    <row r="9" spans="1:49" customFormat="1" ht="370" x14ac:dyDescent="0.5">
      <c r="A9" s="60" t="s">
        <v>438</v>
      </c>
      <c r="B9" s="60"/>
      <c r="C9" s="310">
        <v>2</v>
      </c>
      <c r="D9" s="401" t="s">
        <v>53</v>
      </c>
      <c r="E9" s="401" t="s">
        <v>183</v>
      </c>
      <c r="F9" s="400"/>
      <c r="G9" s="54">
        <v>3</v>
      </c>
      <c r="H9" s="54">
        <v>3</v>
      </c>
      <c r="I9" s="54">
        <v>3</v>
      </c>
      <c r="J9" s="54">
        <v>3</v>
      </c>
      <c r="K9" s="54">
        <v>4</v>
      </c>
      <c r="L9" s="54">
        <v>3</v>
      </c>
      <c r="M9" s="158"/>
      <c r="N9" s="55">
        <v>3.1</v>
      </c>
      <c r="O9" s="399"/>
      <c r="P9" s="398" t="s">
        <v>307</v>
      </c>
      <c r="Q9" s="397"/>
      <c r="R9" s="396"/>
      <c r="S9" s="204" t="s">
        <v>1102</v>
      </c>
      <c r="T9" s="124">
        <v>4</v>
      </c>
      <c r="U9" s="204" t="s">
        <v>1101</v>
      </c>
      <c r="V9" s="124">
        <v>2</v>
      </c>
      <c r="W9" s="204" t="s">
        <v>1100</v>
      </c>
      <c r="X9" s="124">
        <v>1</v>
      </c>
      <c r="Y9" s="204" t="s">
        <v>1099</v>
      </c>
      <c r="Z9" s="124">
        <v>2</v>
      </c>
      <c r="AA9" s="148" t="s">
        <v>1098</v>
      </c>
      <c r="AB9" s="124">
        <v>2</v>
      </c>
      <c r="AC9" s="148" t="s">
        <v>1097</v>
      </c>
      <c r="AD9" s="124">
        <v>2</v>
      </c>
      <c r="AE9" s="204" t="s">
        <v>1096</v>
      </c>
      <c r="AF9" s="124">
        <v>2</v>
      </c>
      <c r="AG9" s="148" t="s">
        <v>1095</v>
      </c>
      <c r="AH9" s="124">
        <v>4</v>
      </c>
      <c r="AI9" s="395"/>
      <c r="AJ9" s="155">
        <v>19</v>
      </c>
      <c r="AK9" s="155">
        <v>9</v>
      </c>
      <c r="AL9" s="155">
        <v>6</v>
      </c>
      <c r="AM9" s="155">
        <v>4</v>
      </c>
      <c r="AN9" s="402"/>
      <c r="AO9" s="242" t="s">
        <v>458</v>
      </c>
      <c r="AP9" s="396"/>
      <c r="AQ9" s="396"/>
      <c r="AR9" s="155">
        <v>15</v>
      </c>
      <c r="AS9" s="155">
        <v>15</v>
      </c>
      <c r="AT9" s="394">
        <v>9</v>
      </c>
      <c r="AU9" s="396"/>
      <c r="AV9" s="13" t="s">
        <v>454</v>
      </c>
    </row>
    <row r="10" spans="1:49" customFormat="1" ht="407" x14ac:dyDescent="0.5">
      <c r="A10" s="60" t="s">
        <v>431</v>
      </c>
      <c r="B10" s="60"/>
      <c r="C10" s="310">
        <v>3</v>
      </c>
      <c r="D10" s="401" t="s">
        <v>205</v>
      </c>
      <c r="E10" s="401" t="s">
        <v>209</v>
      </c>
      <c r="F10" s="400"/>
      <c r="G10" s="54">
        <v>3</v>
      </c>
      <c r="H10" s="54">
        <v>3</v>
      </c>
      <c r="I10" s="54">
        <v>3</v>
      </c>
      <c r="J10" s="54">
        <v>3</v>
      </c>
      <c r="K10" s="54">
        <v>3</v>
      </c>
      <c r="L10" s="54">
        <v>3</v>
      </c>
      <c r="M10" s="158"/>
      <c r="N10" s="55">
        <v>3</v>
      </c>
      <c r="O10" s="399"/>
      <c r="P10" s="398" t="s">
        <v>324</v>
      </c>
      <c r="Q10" s="397"/>
      <c r="R10" s="396"/>
      <c r="S10" s="204" t="s">
        <v>527</v>
      </c>
      <c r="T10" s="124">
        <v>2</v>
      </c>
      <c r="U10" s="204" t="s">
        <v>528</v>
      </c>
      <c r="V10" s="124">
        <v>2</v>
      </c>
      <c r="W10" s="204" t="s">
        <v>529</v>
      </c>
      <c r="X10" s="124">
        <v>2</v>
      </c>
      <c r="Y10" s="204" t="s">
        <v>530</v>
      </c>
      <c r="Z10" s="124">
        <v>2</v>
      </c>
      <c r="AA10" s="204" t="s">
        <v>531</v>
      </c>
      <c r="AB10" s="124">
        <v>2</v>
      </c>
      <c r="AC10" s="204" t="s">
        <v>532</v>
      </c>
      <c r="AD10" s="124">
        <v>3</v>
      </c>
      <c r="AE10" s="204" t="s">
        <v>533</v>
      </c>
      <c r="AF10" s="124">
        <v>3</v>
      </c>
      <c r="AG10" s="204" t="s">
        <v>534</v>
      </c>
      <c r="AH10" s="124">
        <v>3</v>
      </c>
      <c r="AI10" s="395"/>
      <c r="AJ10" s="155">
        <v>19</v>
      </c>
      <c r="AK10" s="155">
        <v>8</v>
      </c>
      <c r="AL10" s="155">
        <v>8</v>
      </c>
      <c r="AM10" s="155">
        <v>3</v>
      </c>
      <c r="AN10" s="402"/>
      <c r="AO10" s="242" t="s">
        <v>458</v>
      </c>
      <c r="AP10" s="396"/>
      <c r="AQ10" s="396"/>
      <c r="AR10" s="155">
        <v>16</v>
      </c>
      <c r="AS10" s="155">
        <v>16</v>
      </c>
      <c r="AT10" s="394">
        <v>7</v>
      </c>
      <c r="AU10" s="396"/>
      <c r="AV10" s="393"/>
    </row>
    <row r="11" spans="1:49" customFormat="1" ht="259" x14ac:dyDescent="0.5">
      <c r="A11" s="60" t="s">
        <v>437</v>
      </c>
      <c r="B11" s="60"/>
      <c r="C11" s="310">
        <v>4</v>
      </c>
      <c r="D11" s="401" t="s">
        <v>203</v>
      </c>
      <c r="E11" s="401" t="s">
        <v>135</v>
      </c>
      <c r="F11" s="400"/>
      <c r="G11" s="54">
        <v>2</v>
      </c>
      <c r="H11" s="54">
        <v>4</v>
      </c>
      <c r="I11" s="54">
        <v>3</v>
      </c>
      <c r="J11" s="54">
        <v>3</v>
      </c>
      <c r="K11" s="54">
        <v>3</v>
      </c>
      <c r="L11" s="54">
        <v>3</v>
      </c>
      <c r="M11" s="158"/>
      <c r="N11" s="55">
        <v>3</v>
      </c>
      <c r="O11" s="399"/>
      <c r="P11" s="398" t="s">
        <v>282</v>
      </c>
      <c r="Q11" s="397"/>
      <c r="R11" s="396"/>
      <c r="S11" s="204" t="s">
        <v>1094</v>
      </c>
      <c r="T11" s="124">
        <v>1</v>
      </c>
      <c r="U11" s="204" t="s">
        <v>1093</v>
      </c>
      <c r="V11" s="124">
        <v>2</v>
      </c>
      <c r="W11" s="204" t="s">
        <v>1092</v>
      </c>
      <c r="X11" s="124">
        <v>3</v>
      </c>
      <c r="Y11" s="204" t="s">
        <v>1091</v>
      </c>
      <c r="Z11" s="124">
        <v>2</v>
      </c>
      <c r="AA11" s="204" t="s">
        <v>1090</v>
      </c>
      <c r="AB11" s="124">
        <v>2</v>
      </c>
      <c r="AC11" s="204" t="s">
        <v>1089</v>
      </c>
      <c r="AD11" s="124">
        <v>2</v>
      </c>
      <c r="AE11" s="204" t="s">
        <v>1088</v>
      </c>
      <c r="AF11" s="124">
        <v>2</v>
      </c>
      <c r="AG11" s="204" t="s">
        <v>1087</v>
      </c>
      <c r="AH11" s="124">
        <v>3</v>
      </c>
      <c r="AI11" s="395"/>
      <c r="AJ11" s="155">
        <v>17</v>
      </c>
      <c r="AK11" s="155">
        <v>8</v>
      </c>
      <c r="AL11" s="155">
        <v>6</v>
      </c>
      <c r="AM11" s="155">
        <v>3</v>
      </c>
      <c r="AN11" s="402"/>
      <c r="AO11" s="242" t="s">
        <v>454</v>
      </c>
      <c r="AP11" s="396"/>
      <c r="AQ11" s="396"/>
      <c r="AR11" s="155">
        <v>14</v>
      </c>
      <c r="AS11" s="155" t="s">
        <v>444</v>
      </c>
      <c r="AT11" s="394" t="s">
        <v>1053</v>
      </c>
      <c r="AU11" s="396"/>
      <c r="AV11" s="393"/>
    </row>
    <row r="12" spans="1:49" customFormat="1" ht="351.5" x14ac:dyDescent="0.5">
      <c r="A12" s="60" t="s">
        <v>439</v>
      </c>
      <c r="B12" s="60"/>
      <c r="C12" s="310">
        <v>5</v>
      </c>
      <c r="D12" s="401" t="s">
        <v>69</v>
      </c>
      <c r="E12" s="401" t="s">
        <v>103</v>
      </c>
      <c r="F12" s="400"/>
      <c r="G12" s="54">
        <v>3</v>
      </c>
      <c r="H12" s="54">
        <v>3</v>
      </c>
      <c r="I12" s="54">
        <v>3</v>
      </c>
      <c r="J12" s="54">
        <v>3</v>
      </c>
      <c r="K12" s="54">
        <v>3</v>
      </c>
      <c r="L12" s="54">
        <v>3</v>
      </c>
      <c r="M12" s="158"/>
      <c r="N12" s="55">
        <v>3</v>
      </c>
      <c r="O12" s="399"/>
      <c r="P12" s="398" t="s">
        <v>484</v>
      </c>
      <c r="Q12" s="397"/>
      <c r="R12" s="396"/>
      <c r="S12" s="204" t="s">
        <v>536</v>
      </c>
      <c r="T12" s="124">
        <v>2</v>
      </c>
      <c r="U12" s="204" t="s">
        <v>535</v>
      </c>
      <c r="V12" s="124">
        <v>2</v>
      </c>
      <c r="W12" s="204" t="s">
        <v>537</v>
      </c>
      <c r="X12" s="124">
        <v>2</v>
      </c>
      <c r="Y12" s="204" t="s">
        <v>538</v>
      </c>
      <c r="Z12" s="124">
        <v>2</v>
      </c>
      <c r="AA12" s="204" t="s">
        <v>539</v>
      </c>
      <c r="AB12" s="124">
        <v>2</v>
      </c>
      <c r="AC12" s="204" t="s">
        <v>540</v>
      </c>
      <c r="AD12" s="124">
        <v>2</v>
      </c>
      <c r="AE12" s="204" t="s">
        <v>541</v>
      </c>
      <c r="AF12" s="124">
        <v>2</v>
      </c>
      <c r="AG12" s="204" t="s">
        <v>542</v>
      </c>
      <c r="AH12" s="124">
        <v>3</v>
      </c>
      <c r="AI12" s="395"/>
      <c r="AJ12" s="155">
        <v>17</v>
      </c>
      <c r="AK12" s="155">
        <v>8</v>
      </c>
      <c r="AL12" s="155">
        <v>6</v>
      </c>
      <c r="AM12" s="155">
        <v>3</v>
      </c>
      <c r="AN12" s="402"/>
      <c r="AO12" s="242" t="s">
        <v>458</v>
      </c>
      <c r="AP12" s="396"/>
      <c r="AQ12" s="396"/>
      <c r="AR12" s="155">
        <v>14</v>
      </c>
      <c r="AS12" s="155">
        <v>14</v>
      </c>
      <c r="AT12" s="394">
        <v>10</v>
      </c>
      <c r="AU12" s="396"/>
      <c r="AV12" s="393"/>
    </row>
    <row r="13" spans="1:49" customFormat="1" ht="259" x14ac:dyDescent="0.5">
      <c r="A13" s="60" t="s">
        <v>436</v>
      </c>
      <c r="B13" s="60"/>
      <c r="C13" s="310">
        <v>6</v>
      </c>
      <c r="D13" s="401" t="s">
        <v>62</v>
      </c>
      <c r="E13" s="401" t="s">
        <v>136</v>
      </c>
      <c r="F13" s="400"/>
      <c r="G13" s="54">
        <v>3</v>
      </c>
      <c r="H13" s="54">
        <v>3</v>
      </c>
      <c r="I13" s="54">
        <v>3</v>
      </c>
      <c r="J13" s="54">
        <v>3</v>
      </c>
      <c r="K13" s="54">
        <v>2</v>
      </c>
      <c r="L13" s="54">
        <v>3</v>
      </c>
      <c r="M13" s="158"/>
      <c r="N13" s="55">
        <v>2.9</v>
      </c>
      <c r="O13" s="399"/>
      <c r="P13" s="398" t="s">
        <v>285</v>
      </c>
      <c r="Q13" s="397"/>
      <c r="R13" s="396"/>
      <c r="S13" s="204" t="s">
        <v>1086</v>
      </c>
      <c r="T13" s="124">
        <v>3</v>
      </c>
      <c r="U13" s="204" t="s">
        <v>1085</v>
      </c>
      <c r="V13" s="124">
        <v>2</v>
      </c>
      <c r="W13" s="204" t="s">
        <v>1084</v>
      </c>
      <c r="X13" s="124">
        <v>2</v>
      </c>
      <c r="Y13" s="204" t="s">
        <v>1083</v>
      </c>
      <c r="Z13" s="124">
        <v>2</v>
      </c>
      <c r="AA13" s="204" t="s">
        <v>1082</v>
      </c>
      <c r="AB13" s="124">
        <v>2</v>
      </c>
      <c r="AC13" s="204" t="s">
        <v>1081</v>
      </c>
      <c r="AD13" s="124">
        <v>2</v>
      </c>
      <c r="AE13" s="204" t="s">
        <v>1080</v>
      </c>
      <c r="AF13" s="124">
        <v>3</v>
      </c>
      <c r="AG13" s="204" t="s">
        <v>1079</v>
      </c>
      <c r="AH13" s="124">
        <v>2</v>
      </c>
      <c r="AI13" s="395"/>
      <c r="AJ13" s="155">
        <v>18</v>
      </c>
      <c r="AK13" s="155">
        <v>9</v>
      </c>
      <c r="AL13" s="155">
        <v>7</v>
      </c>
      <c r="AM13" s="155">
        <v>2</v>
      </c>
      <c r="AN13" s="402"/>
      <c r="AO13" s="242" t="s">
        <v>454</v>
      </c>
      <c r="AP13" s="396"/>
      <c r="AQ13" s="396"/>
      <c r="AR13" s="155">
        <v>16</v>
      </c>
      <c r="AS13" s="155" t="s">
        <v>444</v>
      </c>
      <c r="AT13" s="394" t="s">
        <v>1053</v>
      </c>
      <c r="AU13" s="396"/>
      <c r="AV13" s="393"/>
    </row>
    <row r="14" spans="1:49" customFormat="1" ht="409.5" x14ac:dyDescent="0.5">
      <c r="A14" s="60" t="s">
        <v>432</v>
      </c>
      <c r="B14" s="60"/>
      <c r="C14" s="310">
        <v>7</v>
      </c>
      <c r="D14" s="401" t="s">
        <v>47</v>
      </c>
      <c r="E14" s="401" t="s">
        <v>176</v>
      </c>
      <c r="F14" s="400"/>
      <c r="G14" s="54">
        <v>3</v>
      </c>
      <c r="H14" s="54">
        <v>3</v>
      </c>
      <c r="I14" s="54">
        <v>2</v>
      </c>
      <c r="J14" s="54">
        <v>3</v>
      </c>
      <c r="K14" s="54">
        <v>3</v>
      </c>
      <c r="L14" s="54">
        <v>2</v>
      </c>
      <c r="M14" s="158"/>
      <c r="N14" s="55">
        <v>2.7</v>
      </c>
      <c r="O14" s="399"/>
      <c r="P14" s="398" t="s">
        <v>305</v>
      </c>
      <c r="Q14" s="397"/>
      <c r="R14" s="396"/>
      <c r="S14" s="204" t="s">
        <v>543</v>
      </c>
      <c r="T14" s="124">
        <v>3</v>
      </c>
      <c r="U14" s="204" t="s">
        <v>544</v>
      </c>
      <c r="V14" s="124">
        <v>3</v>
      </c>
      <c r="W14" s="204" t="s">
        <v>553</v>
      </c>
      <c r="X14" s="124">
        <v>1</v>
      </c>
      <c r="Y14" s="204" t="s">
        <v>545</v>
      </c>
      <c r="Z14" s="124">
        <v>2</v>
      </c>
      <c r="AA14" s="204" t="s">
        <v>546</v>
      </c>
      <c r="AB14" s="124">
        <v>3</v>
      </c>
      <c r="AC14" s="204" t="s">
        <v>547</v>
      </c>
      <c r="AD14" s="124">
        <v>3</v>
      </c>
      <c r="AE14" s="204" t="s">
        <v>548</v>
      </c>
      <c r="AF14" s="124">
        <v>2</v>
      </c>
      <c r="AG14" s="204" t="s">
        <v>549</v>
      </c>
      <c r="AH14" s="124">
        <v>3</v>
      </c>
      <c r="AI14" s="395"/>
      <c r="AJ14" s="155">
        <v>20</v>
      </c>
      <c r="AK14" s="155">
        <v>9</v>
      </c>
      <c r="AL14" s="155">
        <v>8</v>
      </c>
      <c r="AM14" s="155">
        <v>3</v>
      </c>
      <c r="AN14" s="402"/>
      <c r="AO14" s="242" t="s">
        <v>458</v>
      </c>
      <c r="AP14" s="396"/>
      <c r="AQ14" s="396"/>
      <c r="AR14" s="155">
        <v>17</v>
      </c>
      <c r="AS14" s="155">
        <v>17</v>
      </c>
      <c r="AT14" s="394">
        <v>4</v>
      </c>
      <c r="AU14" s="396"/>
      <c r="AV14" s="393"/>
    </row>
    <row r="15" spans="1:49" customFormat="1" ht="259" x14ac:dyDescent="0.5">
      <c r="A15" s="60" t="s">
        <v>435</v>
      </c>
      <c r="B15" s="60"/>
      <c r="C15" s="310">
        <v>8</v>
      </c>
      <c r="D15" s="401" t="s">
        <v>74</v>
      </c>
      <c r="E15" s="401" t="s">
        <v>174</v>
      </c>
      <c r="F15" s="400"/>
      <c r="G15" s="54">
        <v>3</v>
      </c>
      <c r="H15" s="54">
        <v>2</v>
      </c>
      <c r="I15" s="54">
        <v>2</v>
      </c>
      <c r="J15" s="54">
        <v>3</v>
      </c>
      <c r="K15" s="54">
        <v>3</v>
      </c>
      <c r="L15" s="54">
        <v>3</v>
      </c>
      <c r="M15" s="158"/>
      <c r="N15" s="55">
        <v>2.6</v>
      </c>
      <c r="O15" s="399"/>
      <c r="P15" s="398" t="s">
        <v>302</v>
      </c>
      <c r="Q15" s="397"/>
      <c r="R15" s="396"/>
      <c r="S15" s="204" t="s">
        <v>550</v>
      </c>
      <c r="T15" s="124">
        <v>3</v>
      </c>
      <c r="U15" s="204" t="s">
        <v>551</v>
      </c>
      <c r="V15" s="124">
        <v>3</v>
      </c>
      <c r="W15" s="204" t="s">
        <v>552</v>
      </c>
      <c r="X15" s="124">
        <v>1</v>
      </c>
      <c r="Y15" s="204" t="s">
        <v>554</v>
      </c>
      <c r="Z15" s="124">
        <v>2</v>
      </c>
      <c r="AA15" s="204" t="s">
        <v>555</v>
      </c>
      <c r="AB15" s="124">
        <v>1</v>
      </c>
      <c r="AC15" s="204" t="s">
        <v>556</v>
      </c>
      <c r="AD15" s="124">
        <v>2</v>
      </c>
      <c r="AE15" s="204" t="s">
        <v>557</v>
      </c>
      <c r="AF15" s="124">
        <v>1</v>
      </c>
      <c r="AG15" s="204" t="s">
        <v>558</v>
      </c>
      <c r="AH15" s="124">
        <v>3</v>
      </c>
      <c r="AI15" s="395"/>
      <c r="AJ15" s="155">
        <v>16</v>
      </c>
      <c r="AK15" s="155">
        <v>9</v>
      </c>
      <c r="AL15" s="155">
        <v>4</v>
      </c>
      <c r="AM15" s="155">
        <v>3</v>
      </c>
      <c r="AN15" s="402"/>
      <c r="AO15" s="242" t="s">
        <v>454</v>
      </c>
      <c r="AP15" s="396"/>
      <c r="AQ15" s="396"/>
      <c r="AR15" s="155">
        <v>13</v>
      </c>
      <c r="AS15" s="155" t="s">
        <v>444</v>
      </c>
      <c r="AT15" s="394" t="s">
        <v>1053</v>
      </c>
      <c r="AU15" s="396"/>
      <c r="AV15" s="393"/>
    </row>
    <row r="16" spans="1:49" customFormat="1" ht="370" x14ac:dyDescent="0.5">
      <c r="A16" s="60" t="s">
        <v>429</v>
      </c>
      <c r="B16" s="60"/>
      <c r="C16" s="310">
        <v>9</v>
      </c>
      <c r="D16" s="401" t="s">
        <v>70</v>
      </c>
      <c r="E16" s="401" t="s">
        <v>178</v>
      </c>
      <c r="F16" s="400"/>
      <c r="G16" s="54">
        <v>3</v>
      </c>
      <c r="H16" s="54">
        <v>2</v>
      </c>
      <c r="I16" s="54">
        <v>2</v>
      </c>
      <c r="J16" s="54">
        <v>3</v>
      </c>
      <c r="K16" s="54">
        <v>3</v>
      </c>
      <c r="L16" s="54">
        <v>2</v>
      </c>
      <c r="M16" s="158"/>
      <c r="N16" s="55">
        <v>2.5</v>
      </c>
      <c r="O16" s="399"/>
      <c r="P16" s="398" t="s">
        <v>291</v>
      </c>
      <c r="Q16" s="397"/>
      <c r="R16" s="396"/>
      <c r="S16" s="204" t="s">
        <v>559</v>
      </c>
      <c r="T16" s="124">
        <v>2</v>
      </c>
      <c r="U16" s="204" t="s">
        <v>560</v>
      </c>
      <c r="V16" s="124">
        <v>2</v>
      </c>
      <c r="W16" s="204" t="s">
        <v>561</v>
      </c>
      <c r="X16" s="124">
        <v>1</v>
      </c>
      <c r="Y16" s="204" t="s">
        <v>562</v>
      </c>
      <c r="Z16" s="124">
        <v>1</v>
      </c>
      <c r="AA16" s="204" t="s">
        <v>563</v>
      </c>
      <c r="AB16" s="124">
        <v>4</v>
      </c>
      <c r="AC16" s="204" t="s">
        <v>564</v>
      </c>
      <c r="AD16" s="124">
        <v>1</v>
      </c>
      <c r="AE16" s="204" t="s">
        <v>565</v>
      </c>
      <c r="AF16" s="124">
        <v>2</v>
      </c>
      <c r="AG16" s="204" t="s">
        <v>566</v>
      </c>
      <c r="AH16" s="124">
        <v>3</v>
      </c>
      <c r="AI16" s="395"/>
      <c r="AJ16" s="155">
        <v>16</v>
      </c>
      <c r="AK16" s="155">
        <v>6</v>
      </c>
      <c r="AL16" s="155">
        <v>7</v>
      </c>
      <c r="AM16" s="155">
        <v>3</v>
      </c>
      <c r="AN16" s="402"/>
      <c r="AO16" s="242" t="s">
        <v>454</v>
      </c>
      <c r="AP16" s="396"/>
      <c r="AQ16" s="396"/>
      <c r="AR16" s="155">
        <v>13</v>
      </c>
      <c r="AS16" s="155" t="s">
        <v>444</v>
      </c>
      <c r="AT16" s="394" t="s">
        <v>1053</v>
      </c>
      <c r="AU16" s="396"/>
      <c r="AV16" s="393"/>
    </row>
    <row r="17" spans="1:48" customFormat="1" ht="370" x14ac:dyDescent="0.5">
      <c r="A17" s="60" t="s">
        <v>443</v>
      </c>
      <c r="B17" s="60"/>
      <c r="C17" s="310">
        <v>10</v>
      </c>
      <c r="D17" s="401" t="s">
        <v>54</v>
      </c>
      <c r="E17" s="401" t="s">
        <v>200</v>
      </c>
      <c r="F17" s="400"/>
      <c r="G17" s="54">
        <v>3</v>
      </c>
      <c r="H17" s="54">
        <v>2</v>
      </c>
      <c r="I17" s="54">
        <v>2</v>
      </c>
      <c r="J17" s="54">
        <v>2</v>
      </c>
      <c r="K17" s="54">
        <v>2</v>
      </c>
      <c r="L17" s="54">
        <v>3</v>
      </c>
      <c r="M17" s="158"/>
      <c r="N17" s="55">
        <v>2.2999999999999998</v>
      </c>
      <c r="O17" s="399"/>
      <c r="P17" s="398" t="s">
        <v>495</v>
      </c>
      <c r="Q17" s="397"/>
      <c r="R17" s="396"/>
      <c r="S17" s="204" t="s">
        <v>567</v>
      </c>
      <c r="T17" s="124">
        <v>3</v>
      </c>
      <c r="U17" s="204" t="s">
        <v>568</v>
      </c>
      <c r="V17" s="124">
        <v>2</v>
      </c>
      <c r="W17" s="204" t="s">
        <v>569</v>
      </c>
      <c r="X17" s="124">
        <v>1</v>
      </c>
      <c r="Y17" s="204" t="s">
        <v>570</v>
      </c>
      <c r="Z17" s="124">
        <v>1</v>
      </c>
      <c r="AA17" s="204" t="s">
        <v>571</v>
      </c>
      <c r="AB17" s="124">
        <v>3</v>
      </c>
      <c r="AC17" s="204" t="s">
        <v>572</v>
      </c>
      <c r="AD17" s="124">
        <v>3</v>
      </c>
      <c r="AE17" s="204" t="s">
        <v>573</v>
      </c>
      <c r="AF17" s="124">
        <v>1</v>
      </c>
      <c r="AG17" s="204" t="s">
        <v>574</v>
      </c>
      <c r="AH17" s="124">
        <v>3</v>
      </c>
      <c r="AI17" s="395"/>
      <c r="AJ17" s="155">
        <v>17</v>
      </c>
      <c r="AK17" s="155">
        <v>7</v>
      </c>
      <c r="AL17" s="155">
        <v>7</v>
      </c>
      <c r="AM17" s="155">
        <v>3</v>
      </c>
      <c r="AN17" s="402"/>
      <c r="AO17" s="242" t="s">
        <v>454</v>
      </c>
      <c r="AP17" s="396"/>
      <c r="AQ17" s="396"/>
      <c r="AR17" s="155">
        <v>14</v>
      </c>
      <c r="AS17" s="155" t="s">
        <v>444</v>
      </c>
      <c r="AT17" s="394" t="s">
        <v>1053</v>
      </c>
      <c r="AU17" s="396"/>
      <c r="AV17" s="393"/>
    </row>
    <row r="18" spans="1:48" customFormat="1" ht="409.5" x14ac:dyDescent="0.5">
      <c r="A18" s="60" t="s">
        <v>425</v>
      </c>
      <c r="B18" s="60"/>
      <c r="C18" s="310">
        <v>11</v>
      </c>
      <c r="D18" s="401" t="s">
        <v>57</v>
      </c>
      <c r="E18" s="401" t="s">
        <v>199</v>
      </c>
      <c r="F18" s="400"/>
      <c r="G18" s="54">
        <v>1</v>
      </c>
      <c r="H18" s="54">
        <v>3</v>
      </c>
      <c r="I18" s="54">
        <v>2</v>
      </c>
      <c r="J18" s="54">
        <v>2</v>
      </c>
      <c r="K18" s="54">
        <v>3</v>
      </c>
      <c r="L18" s="54">
        <v>2</v>
      </c>
      <c r="M18" s="158"/>
      <c r="N18" s="55">
        <v>2.1</v>
      </c>
      <c r="O18" s="399"/>
      <c r="P18" s="398" t="s">
        <v>276</v>
      </c>
      <c r="Q18" s="397"/>
      <c r="R18" s="396"/>
      <c r="S18" s="204" t="s">
        <v>985</v>
      </c>
      <c r="T18" s="124">
        <v>4</v>
      </c>
      <c r="U18" s="204" t="s">
        <v>986</v>
      </c>
      <c r="V18" s="124">
        <v>4</v>
      </c>
      <c r="W18" s="204" t="s">
        <v>987</v>
      </c>
      <c r="X18" s="124">
        <v>3</v>
      </c>
      <c r="Y18" s="204" t="s">
        <v>988</v>
      </c>
      <c r="Z18" s="124">
        <v>2</v>
      </c>
      <c r="AA18" s="204" t="s">
        <v>989</v>
      </c>
      <c r="AB18" s="124">
        <v>3</v>
      </c>
      <c r="AC18" s="204" t="s">
        <v>990</v>
      </c>
      <c r="AD18" s="124">
        <v>2</v>
      </c>
      <c r="AE18" s="204" t="s">
        <v>991</v>
      </c>
      <c r="AF18" s="124">
        <v>2</v>
      </c>
      <c r="AG18" s="204" t="s">
        <v>992</v>
      </c>
      <c r="AH18" s="124">
        <v>2</v>
      </c>
      <c r="AI18" s="395"/>
      <c r="AJ18" s="155">
        <v>22</v>
      </c>
      <c r="AK18" s="155">
        <v>13</v>
      </c>
      <c r="AL18" s="155">
        <v>7</v>
      </c>
      <c r="AM18" s="155">
        <v>2</v>
      </c>
      <c r="AN18" s="402"/>
      <c r="AO18" s="242" t="s">
        <v>458</v>
      </c>
      <c r="AP18" s="396"/>
      <c r="AQ18" s="396"/>
      <c r="AR18" s="155">
        <v>20</v>
      </c>
      <c r="AS18" s="155">
        <v>20</v>
      </c>
      <c r="AT18" s="394">
        <v>1</v>
      </c>
      <c r="AU18" s="396"/>
      <c r="AV18" s="393"/>
    </row>
    <row r="19" spans="1:48" customFormat="1" ht="409.5" x14ac:dyDescent="0.5">
      <c r="A19" s="60" t="s">
        <v>428</v>
      </c>
      <c r="B19" s="60"/>
      <c r="C19" s="310">
        <v>12</v>
      </c>
      <c r="D19" s="401" t="s">
        <v>49</v>
      </c>
      <c r="E19" s="401" t="s">
        <v>143</v>
      </c>
      <c r="F19" s="400"/>
      <c r="G19" s="54">
        <v>2</v>
      </c>
      <c r="H19" s="54">
        <v>2</v>
      </c>
      <c r="I19" s="54">
        <v>2</v>
      </c>
      <c r="J19" s="54">
        <v>2</v>
      </c>
      <c r="K19" s="54">
        <v>2</v>
      </c>
      <c r="L19" s="54">
        <v>2</v>
      </c>
      <c r="M19" s="158"/>
      <c r="N19" s="55">
        <v>2</v>
      </c>
      <c r="O19" s="399"/>
      <c r="P19" s="398" t="s">
        <v>283</v>
      </c>
      <c r="Q19" s="397"/>
      <c r="R19" s="396"/>
      <c r="S19" s="204" t="s">
        <v>1078</v>
      </c>
      <c r="T19" s="124">
        <v>4</v>
      </c>
      <c r="U19" s="204" t="s">
        <v>1077</v>
      </c>
      <c r="V19" s="124">
        <v>2</v>
      </c>
      <c r="W19" s="204" t="s">
        <v>1076</v>
      </c>
      <c r="X19" s="124">
        <v>3</v>
      </c>
      <c r="Y19" s="204" t="s">
        <v>1075</v>
      </c>
      <c r="Z19" s="124">
        <v>2</v>
      </c>
      <c r="AA19" s="204" t="s">
        <v>1074</v>
      </c>
      <c r="AB19" s="124">
        <v>2</v>
      </c>
      <c r="AC19" s="204" t="s">
        <v>1073</v>
      </c>
      <c r="AD19" s="124">
        <v>4</v>
      </c>
      <c r="AE19" s="204" t="s">
        <v>1072</v>
      </c>
      <c r="AF19" s="124">
        <v>2</v>
      </c>
      <c r="AG19" s="204" t="s">
        <v>1071</v>
      </c>
      <c r="AH19" s="124">
        <v>4</v>
      </c>
      <c r="AI19" s="395"/>
      <c r="AJ19" s="155">
        <v>23</v>
      </c>
      <c r="AK19" s="155">
        <v>11</v>
      </c>
      <c r="AL19" s="155">
        <v>8</v>
      </c>
      <c r="AM19" s="155">
        <v>4</v>
      </c>
      <c r="AN19" s="402"/>
      <c r="AO19" s="242" t="s">
        <v>458</v>
      </c>
      <c r="AP19" s="396"/>
      <c r="AQ19" s="396"/>
      <c r="AR19" s="155">
        <v>19</v>
      </c>
      <c r="AS19" s="155">
        <v>19</v>
      </c>
      <c r="AT19" s="394">
        <v>3</v>
      </c>
      <c r="AU19" s="396"/>
      <c r="AV19" s="393"/>
    </row>
    <row r="20" spans="1:48" customFormat="1" ht="259" x14ac:dyDescent="0.5">
      <c r="A20" s="60" t="s">
        <v>1070</v>
      </c>
      <c r="B20" s="60"/>
      <c r="C20" s="310">
        <v>13</v>
      </c>
      <c r="D20" s="401" t="s">
        <v>45</v>
      </c>
      <c r="E20" s="401" t="s">
        <v>179</v>
      </c>
      <c r="F20" s="400"/>
      <c r="G20" s="54">
        <v>2</v>
      </c>
      <c r="H20" s="54">
        <v>2</v>
      </c>
      <c r="I20" s="54">
        <v>2</v>
      </c>
      <c r="J20" s="54">
        <v>2</v>
      </c>
      <c r="K20" s="54">
        <v>2</v>
      </c>
      <c r="L20" s="54">
        <v>2</v>
      </c>
      <c r="M20" s="158"/>
      <c r="N20" s="55">
        <v>2</v>
      </c>
      <c r="O20" s="399"/>
      <c r="P20" s="398" t="s">
        <v>289</v>
      </c>
      <c r="Q20" s="397"/>
      <c r="R20" s="396"/>
      <c r="S20" s="204" t="s">
        <v>1069</v>
      </c>
      <c r="T20" s="124">
        <v>3</v>
      </c>
      <c r="U20" s="204" t="s">
        <v>1068</v>
      </c>
      <c r="V20" s="124">
        <v>2</v>
      </c>
      <c r="W20" s="204" t="s">
        <v>1067</v>
      </c>
      <c r="X20" s="124">
        <v>3</v>
      </c>
      <c r="Y20" s="204" t="s">
        <v>1066</v>
      </c>
      <c r="Z20" s="124">
        <v>2</v>
      </c>
      <c r="AA20" s="204" t="s">
        <v>1065</v>
      </c>
      <c r="AB20" s="124">
        <v>2</v>
      </c>
      <c r="AC20" s="204" t="s">
        <v>1064</v>
      </c>
      <c r="AD20" s="124">
        <v>3</v>
      </c>
      <c r="AE20" s="204" t="s">
        <v>1063</v>
      </c>
      <c r="AF20" s="124">
        <v>2</v>
      </c>
      <c r="AG20" s="204" t="s">
        <v>1062</v>
      </c>
      <c r="AH20" s="124">
        <v>2</v>
      </c>
      <c r="AI20" s="395"/>
      <c r="AJ20" s="155">
        <v>19</v>
      </c>
      <c r="AK20" s="155">
        <v>10</v>
      </c>
      <c r="AL20" s="155">
        <v>7</v>
      </c>
      <c r="AM20" s="155">
        <v>2</v>
      </c>
      <c r="AN20" s="402"/>
      <c r="AO20" s="242" t="s">
        <v>454</v>
      </c>
      <c r="AP20" s="396"/>
      <c r="AQ20" s="396"/>
      <c r="AR20" s="155">
        <v>17</v>
      </c>
      <c r="AS20" s="155" t="s">
        <v>444</v>
      </c>
      <c r="AT20" s="394" t="s">
        <v>1053</v>
      </c>
      <c r="AU20" s="396"/>
      <c r="AV20" s="393"/>
    </row>
    <row r="21" spans="1:48" customFormat="1" ht="407" x14ac:dyDescent="0.5">
      <c r="A21" s="60" t="s">
        <v>426</v>
      </c>
      <c r="B21" s="60"/>
      <c r="C21" s="310">
        <v>14</v>
      </c>
      <c r="D21" s="401" t="s">
        <v>50</v>
      </c>
      <c r="E21" s="401" t="s">
        <v>146</v>
      </c>
      <c r="F21" s="400"/>
      <c r="G21" s="54">
        <v>1</v>
      </c>
      <c r="H21" s="54">
        <v>2</v>
      </c>
      <c r="I21" s="54">
        <v>2</v>
      </c>
      <c r="J21" s="54">
        <v>2</v>
      </c>
      <c r="K21" s="54">
        <v>3</v>
      </c>
      <c r="L21" s="54">
        <v>2</v>
      </c>
      <c r="M21" s="158"/>
      <c r="N21" s="55">
        <v>1.9</v>
      </c>
      <c r="O21" s="399"/>
      <c r="P21" s="398" t="s">
        <v>293</v>
      </c>
      <c r="Q21" s="397"/>
      <c r="R21" s="396"/>
      <c r="S21" s="204" t="s">
        <v>993</v>
      </c>
      <c r="T21" s="124">
        <v>3</v>
      </c>
      <c r="U21" s="204" t="s">
        <v>994</v>
      </c>
      <c r="V21" s="124">
        <v>3</v>
      </c>
      <c r="W21" s="204" t="s">
        <v>995</v>
      </c>
      <c r="X21" s="124">
        <v>3</v>
      </c>
      <c r="Y21" s="204" t="s">
        <v>996</v>
      </c>
      <c r="Z21" s="124">
        <v>2</v>
      </c>
      <c r="AA21" s="204" t="s">
        <v>997</v>
      </c>
      <c r="AB21" s="124">
        <v>1</v>
      </c>
      <c r="AC21" s="204" t="s">
        <v>998</v>
      </c>
      <c r="AD21" s="124">
        <v>3</v>
      </c>
      <c r="AE21" s="204" t="s">
        <v>999</v>
      </c>
      <c r="AF21" s="124">
        <v>2</v>
      </c>
      <c r="AG21" s="204" t="s">
        <v>1000</v>
      </c>
      <c r="AH21" s="124">
        <v>3</v>
      </c>
      <c r="AI21" s="395"/>
      <c r="AJ21" s="155">
        <v>20</v>
      </c>
      <c r="AK21" s="155">
        <v>11</v>
      </c>
      <c r="AL21" s="155">
        <v>6</v>
      </c>
      <c r="AM21" s="155">
        <v>3</v>
      </c>
      <c r="AN21" s="402"/>
      <c r="AO21" s="242" t="s">
        <v>458</v>
      </c>
      <c r="AP21" s="396"/>
      <c r="AQ21" s="396"/>
      <c r="AR21" s="155">
        <v>17</v>
      </c>
      <c r="AS21" s="155">
        <v>17</v>
      </c>
      <c r="AT21" s="394">
        <v>5</v>
      </c>
      <c r="AU21" s="396"/>
      <c r="AV21" s="393"/>
    </row>
    <row r="22" spans="1:48" customFormat="1" ht="409.5" x14ac:dyDescent="0.5">
      <c r="A22" s="60" t="s">
        <v>427</v>
      </c>
      <c r="B22" s="60"/>
      <c r="C22" s="310">
        <v>15</v>
      </c>
      <c r="D22" s="401" t="s">
        <v>73</v>
      </c>
      <c r="E22" s="401" t="s">
        <v>177</v>
      </c>
      <c r="F22" s="400"/>
      <c r="G22" s="54">
        <v>2</v>
      </c>
      <c r="H22" s="54">
        <v>1</v>
      </c>
      <c r="I22" s="54">
        <v>3</v>
      </c>
      <c r="J22" s="54">
        <v>2</v>
      </c>
      <c r="K22" s="54">
        <v>1</v>
      </c>
      <c r="L22" s="54">
        <v>2</v>
      </c>
      <c r="M22" s="158"/>
      <c r="N22" s="55">
        <v>1.9</v>
      </c>
      <c r="O22" s="399"/>
      <c r="P22" s="398" t="s">
        <v>322</v>
      </c>
      <c r="Q22" s="397"/>
      <c r="R22" s="396"/>
      <c r="S22" s="204" t="s">
        <v>1001</v>
      </c>
      <c r="T22" s="124">
        <v>2</v>
      </c>
      <c r="U22" s="204" t="s">
        <v>1002</v>
      </c>
      <c r="V22" s="124">
        <v>2</v>
      </c>
      <c r="W22" s="204" t="s">
        <v>1003</v>
      </c>
      <c r="X22" s="124">
        <v>1</v>
      </c>
      <c r="Y22" s="204" t="s">
        <v>1004</v>
      </c>
      <c r="Z22" s="124">
        <v>1</v>
      </c>
      <c r="AA22" s="204" t="s">
        <v>1005</v>
      </c>
      <c r="AB22" s="124">
        <v>4</v>
      </c>
      <c r="AC22" s="204" t="s">
        <v>1006</v>
      </c>
      <c r="AD22" s="124">
        <v>3</v>
      </c>
      <c r="AE22" s="204" t="s">
        <v>1007</v>
      </c>
      <c r="AF22" s="124">
        <v>3</v>
      </c>
      <c r="AG22" s="204" t="s">
        <v>1008</v>
      </c>
      <c r="AH22" s="124">
        <v>3</v>
      </c>
      <c r="AI22" s="395"/>
      <c r="AJ22" s="155">
        <v>19</v>
      </c>
      <c r="AK22" s="155">
        <v>6</v>
      </c>
      <c r="AL22" s="155">
        <v>10</v>
      </c>
      <c r="AM22" s="155">
        <v>3</v>
      </c>
      <c r="AN22" s="402"/>
      <c r="AO22" s="242" t="s">
        <v>458</v>
      </c>
      <c r="AP22" s="396"/>
      <c r="AQ22" s="396"/>
      <c r="AR22" s="155">
        <v>16</v>
      </c>
      <c r="AS22" s="155">
        <v>16</v>
      </c>
      <c r="AT22" s="394">
        <v>8</v>
      </c>
      <c r="AU22" s="396"/>
      <c r="AV22" s="393"/>
    </row>
    <row r="23" spans="1:48" customFormat="1" ht="351.5" x14ac:dyDescent="0.5">
      <c r="A23" s="60" t="s">
        <v>442</v>
      </c>
      <c r="B23" s="60"/>
      <c r="C23" s="310">
        <v>16</v>
      </c>
      <c r="D23" s="401" t="s">
        <v>204</v>
      </c>
      <c r="E23" s="401" t="s">
        <v>102</v>
      </c>
      <c r="F23" s="400"/>
      <c r="G23" s="54">
        <v>1</v>
      </c>
      <c r="H23" s="54">
        <v>1</v>
      </c>
      <c r="I23" s="54">
        <v>2</v>
      </c>
      <c r="J23" s="54">
        <v>2</v>
      </c>
      <c r="K23" s="54">
        <v>1</v>
      </c>
      <c r="L23" s="54">
        <v>1</v>
      </c>
      <c r="M23" s="158"/>
      <c r="N23" s="55">
        <v>1.4</v>
      </c>
      <c r="O23" s="399"/>
      <c r="P23" s="398" t="s">
        <v>718</v>
      </c>
      <c r="Q23" s="397"/>
      <c r="R23" s="396"/>
      <c r="S23" s="204" t="s">
        <v>1061</v>
      </c>
      <c r="T23" s="124">
        <v>3</v>
      </c>
      <c r="U23" s="204" t="s">
        <v>1060</v>
      </c>
      <c r="V23" s="124">
        <v>2</v>
      </c>
      <c r="W23" s="204" t="s">
        <v>1059</v>
      </c>
      <c r="X23" s="124">
        <v>1</v>
      </c>
      <c r="Y23" s="204" t="s">
        <v>1058</v>
      </c>
      <c r="Z23" s="124">
        <v>1</v>
      </c>
      <c r="AA23" s="204" t="s">
        <v>1057</v>
      </c>
      <c r="AB23" s="124">
        <v>1</v>
      </c>
      <c r="AC23" s="204" t="s">
        <v>1056</v>
      </c>
      <c r="AD23" s="124">
        <v>3</v>
      </c>
      <c r="AE23" s="204" t="s">
        <v>1055</v>
      </c>
      <c r="AF23" s="124">
        <v>1</v>
      </c>
      <c r="AG23" s="204" t="s">
        <v>1054</v>
      </c>
      <c r="AH23" s="124">
        <v>3</v>
      </c>
      <c r="AI23" s="395"/>
      <c r="AJ23" s="155">
        <v>15</v>
      </c>
      <c r="AK23" s="155">
        <v>7</v>
      </c>
      <c r="AL23" s="155">
        <v>5</v>
      </c>
      <c r="AM23" s="155">
        <v>3</v>
      </c>
      <c r="AN23" s="402"/>
      <c r="AO23" s="242" t="s">
        <v>454</v>
      </c>
      <c r="AP23" s="396"/>
      <c r="AQ23" s="396"/>
      <c r="AR23" s="155">
        <v>12</v>
      </c>
      <c r="AS23" s="155" t="s">
        <v>444</v>
      </c>
      <c r="AT23" s="394" t="s">
        <v>1053</v>
      </c>
      <c r="AU23" s="396"/>
      <c r="AV23" s="393"/>
    </row>
    <row r="24" spans="1:48" customFormat="1" ht="314.5" x14ac:dyDescent="0.5">
      <c r="A24" s="60" t="s">
        <v>430</v>
      </c>
      <c r="B24" s="60"/>
      <c r="C24" s="310">
        <v>17</v>
      </c>
      <c r="D24" s="401" t="s">
        <v>208</v>
      </c>
      <c r="E24" s="401" t="s">
        <v>140</v>
      </c>
      <c r="F24" s="400"/>
      <c r="G24" s="54">
        <v>1</v>
      </c>
      <c r="H24" s="54">
        <v>1</v>
      </c>
      <c r="I24" s="54">
        <v>1</v>
      </c>
      <c r="J24" s="54">
        <v>1</v>
      </c>
      <c r="K24" s="54">
        <v>1</v>
      </c>
      <c r="L24" s="54">
        <v>1</v>
      </c>
      <c r="M24" s="158"/>
      <c r="N24" s="55">
        <v>1</v>
      </c>
      <c r="O24" s="399"/>
      <c r="P24" s="398" t="s">
        <v>278</v>
      </c>
      <c r="Q24" s="397"/>
      <c r="R24" s="396"/>
      <c r="S24" s="204" t="s">
        <v>1009</v>
      </c>
      <c r="T24" s="124">
        <v>4</v>
      </c>
      <c r="U24" s="204" t="s">
        <v>1010</v>
      </c>
      <c r="V24" s="124">
        <v>4</v>
      </c>
      <c r="W24" s="204" t="s">
        <v>1011</v>
      </c>
      <c r="X24" s="124">
        <v>3</v>
      </c>
      <c r="Y24" s="204" t="s">
        <v>1012</v>
      </c>
      <c r="Z24" s="124">
        <v>2</v>
      </c>
      <c r="AA24" s="204" t="s">
        <v>1013</v>
      </c>
      <c r="AB24" s="124">
        <v>1</v>
      </c>
      <c r="AC24" s="204" t="s">
        <v>1014</v>
      </c>
      <c r="AD24" s="124">
        <v>2</v>
      </c>
      <c r="AE24" s="204" t="s">
        <v>1015</v>
      </c>
      <c r="AF24" s="124">
        <v>1</v>
      </c>
      <c r="AG24" s="204" t="s">
        <v>1016</v>
      </c>
      <c r="AH24" s="124">
        <v>1</v>
      </c>
      <c r="AI24" s="395"/>
      <c r="AJ24" s="155">
        <v>18</v>
      </c>
      <c r="AK24" s="155">
        <v>13</v>
      </c>
      <c r="AL24" s="155">
        <v>4</v>
      </c>
      <c r="AM24" s="155">
        <v>1</v>
      </c>
      <c r="AN24" s="402"/>
      <c r="AO24" s="242" t="s">
        <v>458</v>
      </c>
      <c r="AP24" s="396"/>
      <c r="AQ24" s="396"/>
      <c r="AR24" s="155">
        <v>17</v>
      </c>
      <c r="AS24" s="155">
        <v>17</v>
      </c>
      <c r="AT24" s="394">
        <v>6</v>
      </c>
      <c r="AU24" s="396"/>
      <c r="AV24" s="393"/>
    </row>
    <row r="25" spans="1:48" customFormat="1" ht="26" x14ac:dyDescent="0.5">
      <c r="A25" s="60" t="s">
        <v>444</v>
      </c>
      <c r="B25" s="60"/>
      <c r="C25" s="310">
        <v>18</v>
      </c>
      <c r="D25" s="401" t="s">
        <v>444</v>
      </c>
      <c r="E25" s="401" t="s">
        <v>444</v>
      </c>
      <c r="F25" s="400"/>
      <c r="G25" s="54" t="s">
        <v>444</v>
      </c>
      <c r="H25" s="54" t="s">
        <v>444</v>
      </c>
      <c r="I25" s="54" t="s">
        <v>444</v>
      </c>
      <c r="J25" s="54" t="s">
        <v>444</v>
      </c>
      <c r="K25" s="54" t="s">
        <v>444</v>
      </c>
      <c r="L25" s="54" t="s">
        <v>444</v>
      </c>
      <c r="M25" s="158"/>
      <c r="N25" s="55" t="s">
        <v>444</v>
      </c>
      <c r="O25" s="399"/>
      <c r="P25" s="398" t="s">
        <v>444</v>
      </c>
      <c r="Q25" s="397"/>
      <c r="R25" s="396"/>
      <c r="S25" s="204"/>
      <c r="T25" s="124"/>
      <c r="U25" s="204"/>
      <c r="V25" s="124"/>
      <c r="W25" s="204"/>
      <c r="X25" s="124"/>
      <c r="Y25" s="204"/>
      <c r="Z25" s="124"/>
      <c r="AA25" s="204"/>
      <c r="AB25" s="124"/>
      <c r="AC25" s="204"/>
      <c r="AD25" s="124"/>
      <c r="AE25" s="204"/>
      <c r="AF25" s="124"/>
      <c r="AG25" s="204"/>
      <c r="AH25" s="124"/>
      <c r="AI25" s="395"/>
      <c r="AJ25" s="155" t="s">
        <v>444</v>
      </c>
      <c r="AK25" s="155" t="s">
        <v>444</v>
      </c>
      <c r="AL25" s="155" t="s">
        <v>444</v>
      </c>
      <c r="AM25" s="155" t="s">
        <v>444</v>
      </c>
      <c r="AN25" s="402"/>
      <c r="AO25" s="242" t="s">
        <v>454</v>
      </c>
      <c r="AP25" s="396"/>
      <c r="AQ25" s="396"/>
      <c r="AR25" s="155">
        <v>0</v>
      </c>
      <c r="AS25" s="155" t="s">
        <v>444</v>
      </c>
      <c r="AT25" s="394" t="s">
        <v>1053</v>
      </c>
      <c r="AU25" s="396"/>
      <c r="AV25" s="393"/>
    </row>
    <row r="26" spans="1:48" customFormat="1" ht="26" x14ac:dyDescent="0.5">
      <c r="A26" s="60" t="s">
        <v>444</v>
      </c>
      <c r="B26" s="60"/>
      <c r="C26" s="310">
        <v>19</v>
      </c>
      <c r="D26" s="401" t="s">
        <v>444</v>
      </c>
      <c r="E26" s="401" t="s">
        <v>444</v>
      </c>
      <c r="F26" s="400"/>
      <c r="G26" s="54" t="s">
        <v>444</v>
      </c>
      <c r="H26" s="54" t="s">
        <v>444</v>
      </c>
      <c r="I26" s="54" t="s">
        <v>444</v>
      </c>
      <c r="J26" s="54" t="s">
        <v>444</v>
      </c>
      <c r="K26" s="54" t="s">
        <v>444</v>
      </c>
      <c r="L26" s="54" t="s">
        <v>444</v>
      </c>
      <c r="M26" s="158"/>
      <c r="N26" s="55" t="s">
        <v>444</v>
      </c>
      <c r="O26" s="399"/>
      <c r="P26" s="398" t="s">
        <v>444</v>
      </c>
      <c r="Q26" s="397"/>
      <c r="R26" s="396"/>
      <c r="S26" s="204"/>
      <c r="T26" s="124"/>
      <c r="U26" s="204"/>
      <c r="V26" s="124"/>
      <c r="W26" s="204"/>
      <c r="X26" s="124"/>
      <c r="Y26" s="204"/>
      <c r="Z26" s="124"/>
      <c r="AA26" s="204"/>
      <c r="AB26" s="124"/>
      <c r="AC26" s="204"/>
      <c r="AD26" s="124"/>
      <c r="AE26" s="204"/>
      <c r="AF26" s="124"/>
      <c r="AG26" s="204"/>
      <c r="AH26" s="124"/>
      <c r="AI26" s="395"/>
      <c r="AJ26" s="155" t="s">
        <v>444</v>
      </c>
      <c r="AK26" s="155" t="s">
        <v>444</v>
      </c>
      <c r="AL26" s="155" t="s">
        <v>444</v>
      </c>
      <c r="AM26" s="155" t="s">
        <v>444</v>
      </c>
      <c r="AN26" s="402"/>
      <c r="AO26" s="242" t="s">
        <v>454</v>
      </c>
      <c r="AP26" s="396"/>
      <c r="AQ26" s="396"/>
      <c r="AR26" s="155">
        <v>0</v>
      </c>
      <c r="AS26" s="155" t="s">
        <v>444</v>
      </c>
      <c r="AT26" s="394" t="s">
        <v>1053</v>
      </c>
      <c r="AU26" s="396"/>
      <c r="AV26" s="393"/>
    </row>
    <row r="27" spans="1:48" customFormat="1" ht="26" x14ac:dyDescent="0.5">
      <c r="A27" s="60" t="s">
        <v>444</v>
      </c>
      <c r="B27" s="60"/>
      <c r="C27" s="310">
        <v>20</v>
      </c>
      <c r="D27" s="401" t="s">
        <v>444</v>
      </c>
      <c r="E27" s="401" t="s">
        <v>444</v>
      </c>
      <c r="F27" s="400"/>
      <c r="G27" s="54" t="s">
        <v>444</v>
      </c>
      <c r="H27" s="54" t="s">
        <v>444</v>
      </c>
      <c r="I27" s="54" t="s">
        <v>444</v>
      </c>
      <c r="J27" s="54" t="s">
        <v>444</v>
      </c>
      <c r="K27" s="54" t="s">
        <v>444</v>
      </c>
      <c r="L27" s="54" t="s">
        <v>444</v>
      </c>
      <c r="M27" s="158"/>
      <c r="N27" s="55" t="s">
        <v>444</v>
      </c>
      <c r="O27" s="399"/>
      <c r="P27" s="398" t="s">
        <v>444</v>
      </c>
      <c r="Q27" s="397"/>
      <c r="R27" s="396"/>
      <c r="S27" s="148"/>
      <c r="T27" s="124"/>
      <c r="U27" s="148"/>
      <c r="V27" s="124"/>
      <c r="W27" s="148"/>
      <c r="X27" s="124"/>
      <c r="Y27" s="148"/>
      <c r="Z27" s="124"/>
      <c r="AA27" s="148"/>
      <c r="AB27" s="124"/>
      <c r="AC27" s="148"/>
      <c r="AD27" s="124"/>
      <c r="AE27" s="148"/>
      <c r="AF27" s="124"/>
      <c r="AG27" s="148"/>
      <c r="AH27" s="124"/>
      <c r="AI27" s="395"/>
      <c r="AJ27" s="155" t="s">
        <v>444</v>
      </c>
      <c r="AK27" s="155" t="s">
        <v>444</v>
      </c>
      <c r="AL27" s="155" t="s">
        <v>444</v>
      </c>
      <c r="AM27" s="155" t="s">
        <v>444</v>
      </c>
      <c r="AN27" s="402"/>
      <c r="AO27" s="242" t="s">
        <v>454</v>
      </c>
      <c r="AP27" s="396"/>
      <c r="AQ27" s="396"/>
      <c r="AR27" s="155">
        <v>0</v>
      </c>
      <c r="AS27" s="155" t="s">
        <v>444</v>
      </c>
      <c r="AT27" s="394" t="s">
        <v>1053</v>
      </c>
      <c r="AU27" s="396"/>
      <c r="AV27" s="393"/>
    </row>
    <row r="28" spans="1:48" customFormat="1" ht="26" x14ac:dyDescent="0.5">
      <c r="A28" s="60" t="s">
        <v>444</v>
      </c>
      <c r="B28" s="60"/>
      <c r="C28" s="310">
        <v>21</v>
      </c>
      <c r="D28" s="401" t="s">
        <v>444</v>
      </c>
      <c r="E28" s="401" t="s">
        <v>444</v>
      </c>
      <c r="F28" s="400"/>
      <c r="G28" s="54" t="s">
        <v>444</v>
      </c>
      <c r="H28" s="54" t="s">
        <v>444</v>
      </c>
      <c r="I28" s="54" t="s">
        <v>444</v>
      </c>
      <c r="J28" s="54" t="s">
        <v>444</v>
      </c>
      <c r="K28" s="54" t="s">
        <v>444</v>
      </c>
      <c r="L28" s="54" t="s">
        <v>444</v>
      </c>
      <c r="M28" s="158"/>
      <c r="N28" s="55" t="s">
        <v>444</v>
      </c>
      <c r="O28" s="399"/>
      <c r="P28" s="398" t="s">
        <v>444</v>
      </c>
      <c r="Q28" s="397"/>
      <c r="R28" s="396"/>
      <c r="S28" s="148"/>
      <c r="T28" s="124"/>
      <c r="U28" s="148"/>
      <c r="V28" s="124"/>
      <c r="W28" s="148"/>
      <c r="X28" s="124"/>
      <c r="Y28" s="148"/>
      <c r="Z28" s="124"/>
      <c r="AA28" s="148"/>
      <c r="AB28" s="124"/>
      <c r="AC28" s="148"/>
      <c r="AD28" s="124"/>
      <c r="AE28" s="148"/>
      <c r="AF28" s="124"/>
      <c r="AG28" s="148"/>
      <c r="AH28" s="124"/>
      <c r="AI28" s="395"/>
      <c r="AJ28" s="155" t="s">
        <v>444</v>
      </c>
      <c r="AK28" s="155" t="s">
        <v>444</v>
      </c>
      <c r="AL28" s="155" t="s">
        <v>444</v>
      </c>
      <c r="AM28" s="155" t="s">
        <v>444</v>
      </c>
      <c r="AN28" s="402"/>
      <c r="AO28" s="242" t="s">
        <v>454</v>
      </c>
      <c r="AP28" s="396"/>
      <c r="AQ28" s="396"/>
      <c r="AR28" s="155">
        <v>0</v>
      </c>
      <c r="AS28" s="155" t="s">
        <v>444</v>
      </c>
      <c r="AT28" s="394" t="s">
        <v>1053</v>
      </c>
      <c r="AU28" s="396"/>
      <c r="AV28" s="393"/>
    </row>
    <row r="29" spans="1:48" customFormat="1" ht="26" x14ac:dyDescent="0.5">
      <c r="A29" s="60" t="s">
        <v>444</v>
      </c>
      <c r="B29" s="60"/>
      <c r="C29" s="310">
        <v>22</v>
      </c>
      <c r="D29" s="401" t="s">
        <v>444</v>
      </c>
      <c r="E29" s="401" t="s">
        <v>444</v>
      </c>
      <c r="F29" s="400"/>
      <c r="G29" s="54" t="s">
        <v>444</v>
      </c>
      <c r="H29" s="54" t="s">
        <v>444</v>
      </c>
      <c r="I29" s="54" t="s">
        <v>444</v>
      </c>
      <c r="J29" s="54" t="s">
        <v>444</v>
      </c>
      <c r="K29" s="54" t="s">
        <v>444</v>
      </c>
      <c r="L29" s="54" t="s">
        <v>444</v>
      </c>
      <c r="M29" s="158"/>
      <c r="N29" s="55" t="s">
        <v>444</v>
      </c>
      <c r="O29" s="399"/>
      <c r="P29" s="398" t="s">
        <v>444</v>
      </c>
      <c r="Q29" s="397"/>
      <c r="R29" s="396"/>
      <c r="S29" s="148"/>
      <c r="T29" s="124"/>
      <c r="U29" s="148"/>
      <c r="V29" s="124"/>
      <c r="W29" s="148"/>
      <c r="X29" s="124"/>
      <c r="Y29" s="148"/>
      <c r="Z29" s="124"/>
      <c r="AA29" s="148"/>
      <c r="AB29" s="124"/>
      <c r="AC29" s="148"/>
      <c r="AD29" s="124"/>
      <c r="AE29" s="148"/>
      <c r="AF29" s="124"/>
      <c r="AG29" s="148"/>
      <c r="AH29" s="124"/>
      <c r="AI29" s="395"/>
      <c r="AJ29" s="155" t="s">
        <v>444</v>
      </c>
      <c r="AK29" s="155" t="s">
        <v>444</v>
      </c>
      <c r="AL29" s="155" t="s">
        <v>444</v>
      </c>
      <c r="AM29" s="155" t="s">
        <v>444</v>
      </c>
      <c r="AN29" s="402"/>
      <c r="AO29" s="242" t="s">
        <v>454</v>
      </c>
      <c r="AP29" s="396"/>
      <c r="AQ29" s="396"/>
      <c r="AR29" s="155">
        <v>0</v>
      </c>
      <c r="AS29" s="155" t="s">
        <v>444</v>
      </c>
      <c r="AT29" s="394" t="s">
        <v>1053</v>
      </c>
      <c r="AU29" s="396"/>
      <c r="AV29" s="393"/>
    </row>
    <row r="30" spans="1:48" customFormat="1" ht="26" x14ac:dyDescent="0.5">
      <c r="A30" s="60" t="s">
        <v>444</v>
      </c>
      <c r="B30" s="60"/>
      <c r="C30" s="310">
        <v>23</v>
      </c>
      <c r="D30" s="401" t="s">
        <v>444</v>
      </c>
      <c r="E30" s="401" t="s">
        <v>444</v>
      </c>
      <c r="F30" s="400"/>
      <c r="G30" s="54" t="s">
        <v>444</v>
      </c>
      <c r="H30" s="54" t="s">
        <v>444</v>
      </c>
      <c r="I30" s="54" t="s">
        <v>444</v>
      </c>
      <c r="J30" s="54" t="s">
        <v>444</v>
      </c>
      <c r="K30" s="54" t="s">
        <v>444</v>
      </c>
      <c r="L30" s="54" t="s">
        <v>444</v>
      </c>
      <c r="M30" s="158"/>
      <c r="N30" s="55" t="s">
        <v>444</v>
      </c>
      <c r="O30" s="399"/>
      <c r="P30" s="398" t="s">
        <v>444</v>
      </c>
      <c r="Q30" s="397"/>
      <c r="R30" s="396"/>
      <c r="S30" s="148"/>
      <c r="T30" s="124"/>
      <c r="U30" s="148"/>
      <c r="V30" s="124"/>
      <c r="W30" s="148"/>
      <c r="X30" s="124"/>
      <c r="Y30" s="148"/>
      <c r="Z30" s="124"/>
      <c r="AA30" s="148"/>
      <c r="AB30" s="124"/>
      <c r="AC30" s="148"/>
      <c r="AD30" s="124"/>
      <c r="AE30" s="148"/>
      <c r="AF30" s="124"/>
      <c r="AG30" s="148"/>
      <c r="AH30" s="124"/>
      <c r="AI30" s="395"/>
      <c r="AJ30" s="155" t="s">
        <v>444</v>
      </c>
      <c r="AK30" s="155" t="s">
        <v>444</v>
      </c>
      <c r="AL30" s="155" t="s">
        <v>444</v>
      </c>
      <c r="AM30" s="155" t="s">
        <v>444</v>
      </c>
      <c r="AN30" s="402"/>
      <c r="AO30" s="242" t="s">
        <v>454</v>
      </c>
      <c r="AP30" s="396"/>
      <c r="AQ30" s="396"/>
      <c r="AR30" s="155">
        <v>0</v>
      </c>
      <c r="AS30" s="155" t="s">
        <v>444</v>
      </c>
      <c r="AT30" s="394" t="s">
        <v>1053</v>
      </c>
      <c r="AU30" s="396"/>
      <c r="AV30" s="393"/>
    </row>
    <row r="31" spans="1:48" customFormat="1" ht="26" x14ac:dyDescent="0.5">
      <c r="A31" s="60" t="s">
        <v>444</v>
      </c>
      <c r="B31" s="60"/>
      <c r="C31" s="310">
        <v>24</v>
      </c>
      <c r="D31" s="401" t="s">
        <v>444</v>
      </c>
      <c r="E31" s="401" t="s">
        <v>444</v>
      </c>
      <c r="F31" s="400"/>
      <c r="G31" s="54" t="s">
        <v>444</v>
      </c>
      <c r="H31" s="54" t="s">
        <v>444</v>
      </c>
      <c r="I31" s="54" t="s">
        <v>444</v>
      </c>
      <c r="J31" s="54" t="s">
        <v>444</v>
      </c>
      <c r="K31" s="54" t="s">
        <v>444</v>
      </c>
      <c r="L31" s="54" t="s">
        <v>444</v>
      </c>
      <c r="M31" s="158"/>
      <c r="N31" s="55" t="s">
        <v>444</v>
      </c>
      <c r="O31" s="399"/>
      <c r="P31" s="398" t="s">
        <v>444</v>
      </c>
      <c r="Q31" s="397"/>
      <c r="R31" s="396"/>
      <c r="S31" s="148"/>
      <c r="T31" s="124"/>
      <c r="U31" s="148"/>
      <c r="V31" s="124"/>
      <c r="W31" s="148"/>
      <c r="X31" s="124"/>
      <c r="Y31" s="148"/>
      <c r="Z31" s="124"/>
      <c r="AA31" s="148"/>
      <c r="AB31" s="124"/>
      <c r="AC31" s="148"/>
      <c r="AD31" s="124"/>
      <c r="AE31" s="148"/>
      <c r="AF31" s="124"/>
      <c r="AG31" s="148"/>
      <c r="AH31" s="124"/>
      <c r="AI31" s="395"/>
      <c r="AJ31" s="155" t="s">
        <v>444</v>
      </c>
      <c r="AK31" s="155" t="s">
        <v>444</v>
      </c>
      <c r="AL31" s="155" t="s">
        <v>444</v>
      </c>
      <c r="AM31" s="155" t="s">
        <v>444</v>
      </c>
      <c r="AN31" s="402"/>
      <c r="AO31" s="242" t="s">
        <v>454</v>
      </c>
      <c r="AP31" s="396"/>
      <c r="AQ31" s="396"/>
      <c r="AR31" s="155">
        <v>0</v>
      </c>
      <c r="AS31" s="155" t="s">
        <v>444</v>
      </c>
      <c r="AT31" s="394" t="s">
        <v>1053</v>
      </c>
      <c r="AU31" s="396"/>
      <c r="AV31" s="393"/>
    </row>
    <row r="32" spans="1:48" customFormat="1" ht="26" x14ac:dyDescent="0.5">
      <c r="A32" s="60" t="s">
        <v>444</v>
      </c>
      <c r="B32" s="60"/>
      <c r="C32" s="310">
        <v>25</v>
      </c>
      <c r="D32" s="401" t="s">
        <v>444</v>
      </c>
      <c r="E32" s="401" t="s">
        <v>444</v>
      </c>
      <c r="F32" s="400"/>
      <c r="G32" s="54" t="s">
        <v>444</v>
      </c>
      <c r="H32" s="54" t="s">
        <v>444</v>
      </c>
      <c r="I32" s="54" t="s">
        <v>444</v>
      </c>
      <c r="J32" s="54" t="s">
        <v>444</v>
      </c>
      <c r="K32" s="54" t="s">
        <v>444</v>
      </c>
      <c r="L32" s="54" t="s">
        <v>444</v>
      </c>
      <c r="M32" s="158"/>
      <c r="N32" s="55" t="s">
        <v>444</v>
      </c>
      <c r="O32" s="399"/>
      <c r="P32" s="398" t="s">
        <v>444</v>
      </c>
      <c r="Q32" s="397"/>
      <c r="R32" s="396"/>
      <c r="S32" s="148"/>
      <c r="T32" s="124"/>
      <c r="U32" s="148"/>
      <c r="V32" s="124"/>
      <c r="W32" s="148"/>
      <c r="X32" s="124"/>
      <c r="Y32" s="148"/>
      <c r="Z32" s="124"/>
      <c r="AA32" s="149"/>
      <c r="AB32" s="124"/>
      <c r="AC32" s="148"/>
      <c r="AD32" s="124"/>
      <c r="AE32" s="148"/>
      <c r="AF32" s="124"/>
      <c r="AG32" s="149"/>
      <c r="AH32" s="124"/>
      <c r="AI32" s="395"/>
      <c r="AJ32" s="155" t="s">
        <v>444</v>
      </c>
      <c r="AK32" s="155" t="s">
        <v>444</v>
      </c>
      <c r="AL32" s="155" t="s">
        <v>444</v>
      </c>
      <c r="AM32" s="155" t="s">
        <v>444</v>
      </c>
      <c r="AN32" s="402"/>
      <c r="AO32" s="242" t="s">
        <v>454</v>
      </c>
      <c r="AP32" s="396"/>
      <c r="AQ32" s="396"/>
      <c r="AR32" s="155">
        <v>0</v>
      </c>
      <c r="AS32" s="155" t="s">
        <v>444</v>
      </c>
      <c r="AT32" s="394" t="s">
        <v>1053</v>
      </c>
      <c r="AU32" s="396"/>
      <c r="AV32" s="393"/>
    </row>
    <row r="33" spans="1:48" ht="26" x14ac:dyDescent="0.5">
      <c r="A33" s="60" t="s">
        <v>444</v>
      </c>
      <c r="C33" s="310">
        <v>26</v>
      </c>
      <c r="D33" s="401" t="s">
        <v>444</v>
      </c>
      <c r="E33" s="401" t="s">
        <v>444</v>
      </c>
      <c r="F33" s="400"/>
      <c r="G33" s="54" t="s">
        <v>444</v>
      </c>
      <c r="H33" s="54" t="s">
        <v>444</v>
      </c>
      <c r="I33" s="54" t="s">
        <v>444</v>
      </c>
      <c r="J33" s="54" t="s">
        <v>444</v>
      </c>
      <c r="K33" s="54" t="s">
        <v>444</v>
      </c>
      <c r="L33" s="54" t="s">
        <v>444</v>
      </c>
      <c r="M33" s="158"/>
      <c r="N33" s="55" t="s">
        <v>444</v>
      </c>
      <c r="O33" s="399"/>
      <c r="P33" s="398" t="s">
        <v>444</v>
      </c>
      <c r="Q33" s="397"/>
      <c r="R33" s="396"/>
      <c r="S33" s="148"/>
      <c r="T33" s="124"/>
      <c r="U33" s="148"/>
      <c r="V33" s="124"/>
      <c r="W33" s="148"/>
      <c r="X33" s="124"/>
      <c r="Y33" s="148"/>
      <c r="Z33" s="124"/>
      <c r="AA33" s="149"/>
      <c r="AB33" s="124"/>
      <c r="AC33" s="148"/>
      <c r="AD33" s="124"/>
      <c r="AE33" s="148"/>
      <c r="AF33" s="124"/>
      <c r="AG33" s="149"/>
      <c r="AH33" s="124"/>
      <c r="AI33" s="395"/>
      <c r="AJ33" s="155" t="s">
        <v>444</v>
      </c>
      <c r="AK33" s="155" t="s">
        <v>444</v>
      </c>
      <c r="AL33" s="155" t="s">
        <v>444</v>
      </c>
      <c r="AM33" s="155" t="s">
        <v>444</v>
      </c>
      <c r="AO33" s="242" t="s">
        <v>454</v>
      </c>
      <c r="AR33" s="155">
        <v>0</v>
      </c>
      <c r="AS33" s="155" t="s">
        <v>444</v>
      </c>
      <c r="AT33" s="394" t="s">
        <v>1053</v>
      </c>
      <c r="AV33" s="393"/>
    </row>
    <row r="34" spans="1:48" ht="26" x14ac:dyDescent="0.5">
      <c r="A34" s="60" t="s">
        <v>444</v>
      </c>
      <c r="C34" s="310">
        <v>27</v>
      </c>
      <c r="D34" s="401" t="s">
        <v>444</v>
      </c>
      <c r="E34" s="401" t="s">
        <v>444</v>
      </c>
      <c r="F34" s="400"/>
      <c r="G34" s="54" t="s">
        <v>444</v>
      </c>
      <c r="H34" s="54" t="s">
        <v>444</v>
      </c>
      <c r="I34" s="54" t="s">
        <v>444</v>
      </c>
      <c r="J34" s="54" t="s">
        <v>444</v>
      </c>
      <c r="K34" s="54" t="s">
        <v>444</v>
      </c>
      <c r="L34" s="54" t="s">
        <v>444</v>
      </c>
      <c r="M34" s="158"/>
      <c r="N34" s="55" t="s">
        <v>444</v>
      </c>
      <c r="O34" s="399"/>
      <c r="P34" s="398" t="s">
        <v>444</v>
      </c>
      <c r="Q34" s="397"/>
      <c r="R34" s="396"/>
      <c r="S34" s="148"/>
      <c r="T34" s="124"/>
      <c r="U34" s="148"/>
      <c r="V34" s="124"/>
      <c r="W34" s="148"/>
      <c r="X34" s="124"/>
      <c r="Y34" s="148"/>
      <c r="Z34" s="124"/>
      <c r="AA34" s="149"/>
      <c r="AB34" s="124"/>
      <c r="AC34" s="148"/>
      <c r="AD34" s="124"/>
      <c r="AE34" s="148"/>
      <c r="AF34" s="124"/>
      <c r="AG34" s="149"/>
      <c r="AH34" s="124"/>
      <c r="AI34" s="395"/>
      <c r="AJ34" s="155" t="s">
        <v>444</v>
      </c>
      <c r="AK34" s="155" t="s">
        <v>444</v>
      </c>
      <c r="AL34" s="155" t="s">
        <v>444</v>
      </c>
      <c r="AM34" s="155" t="s">
        <v>444</v>
      </c>
      <c r="AO34" s="242" t="s">
        <v>454</v>
      </c>
      <c r="AR34" s="155">
        <v>0</v>
      </c>
      <c r="AS34" s="155" t="s">
        <v>444</v>
      </c>
      <c r="AT34" s="394" t="s">
        <v>1053</v>
      </c>
      <c r="AV34" s="393"/>
    </row>
    <row r="35" spans="1:48" ht="26" x14ac:dyDescent="0.5">
      <c r="A35" s="60" t="s">
        <v>444</v>
      </c>
      <c r="C35" s="310">
        <v>28</v>
      </c>
      <c r="D35" s="401" t="s">
        <v>444</v>
      </c>
      <c r="E35" s="401" t="s">
        <v>444</v>
      </c>
      <c r="F35" s="400"/>
      <c r="G35" s="54" t="s">
        <v>444</v>
      </c>
      <c r="H35" s="54" t="s">
        <v>444</v>
      </c>
      <c r="I35" s="54" t="s">
        <v>444</v>
      </c>
      <c r="J35" s="54" t="s">
        <v>444</v>
      </c>
      <c r="K35" s="54" t="s">
        <v>444</v>
      </c>
      <c r="L35" s="54" t="s">
        <v>444</v>
      </c>
      <c r="M35" s="158"/>
      <c r="N35" s="55" t="s">
        <v>444</v>
      </c>
      <c r="O35" s="399"/>
      <c r="P35" s="398" t="s">
        <v>444</v>
      </c>
      <c r="Q35" s="397"/>
      <c r="R35" s="396"/>
      <c r="S35" s="148"/>
      <c r="T35" s="124"/>
      <c r="U35" s="148"/>
      <c r="V35" s="124"/>
      <c r="W35" s="148"/>
      <c r="X35" s="124"/>
      <c r="Y35" s="148"/>
      <c r="Z35" s="124"/>
      <c r="AA35" s="149"/>
      <c r="AB35" s="124"/>
      <c r="AC35" s="148"/>
      <c r="AD35" s="124"/>
      <c r="AE35" s="148"/>
      <c r="AF35" s="124"/>
      <c r="AG35" s="149"/>
      <c r="AH35" s="124"/>
      <c r="AI35" s="395"/>
      <c r="AJ35" s="155" t="s">
        <v>444</v>
      </c>
      <c r="AK35" s="155" t="s">
        <v>444</v>
      </c>
      <c r="AL35" s="155" t="s">
        <v>444</v>
      </c>
      <c r="AM35" s="155" t="s">
        <v>444</v>
      </c>
      <c r="AO35" s="242" t="s">
        <v>454</v>
      </c>
      <c r="AR35" s="155">
        <v>0</v>
      </c>
      <c r="AS35" s="155" t="s">
        <v>444</v>
      </c>
      <c r="AT35" s="394" t="s">
        <v>1053</v>
      </c>
      <c r="AV35" s="393"/>
    </row>
    <row r="36" spans="1:48" ht="26" x14ac:dyDescent="0.5">
      <c r="A36" s="60" t="s">
        <v>444</v>
      </c>
      <c r="C36" s="310">
        <v>29</v>
      </c>
      <c r="D36" s="401" t="s">
        <v>444</v>
      </c>
      <c r="E36" s="401" t="s">
        <v>444</v>
      </c>
      <c r="F36" s="400"/>
      <c r="G36" s="54" t="s">
        <v>444</v>
      </c>
      <c r="H36" s="54" t="s">
        <v>444</v>
      </c>
      <c r="I36" s="54" t="s">
        <v>444</v>
      </c>
      <c r="J36" s="54" t="s">
        <v>444</v>
      </c>
      <c r="K36" s="54" t="s">
        <v>444</v>
      </c>
      <c r="L36" s="54" t="s">
        <v>444</v>
      </c>
      <c r="M36" s="158"/>
      <c r="N36" s="55" t="s">
        <v>444</v>
      </c>
      <c r="O36" s="399"/>
      <c r="P36" s="398" t="s">
        <v>444</v>
      </c>
      <c r="Q36" s="397"/>
      <c r="R36" s="396"/>
      <c r="S36" s="148"/>
      <c r="T36" s="124"/>
      <c r="U36" s="148"/>
      <c r="V36" s="124"/>
      <c r="W36" s="148"/>
      <c r="X36" s="124"/>
      <c r="Y36" s="148"/>
      <c r="Z36" s="124"/>
      <c r="AA36" s="149"/>
      <c r="AB36" s="124"/>
      <c r="AC36" s="148"/>
      <c r="AD36" s="124"/>
      <c r="AE36" s="148"/>
      <c r="AF36" s="124"/>
      <c r="AG36" s="149"/>
      <c r="AH36" s="124"/>
      <c r="AI36" s="395"/>
      <c r="AJ36" s="155" t="s">
        <v>444</v>
      </c>
      <c r="AK36" s="155" t="s">
        <v>444</v>
      </c>
      <c r="AL36" s="155" t="s">
        <v>444</v>
      </c>
      <c r="AM36" s="155" t="s">
        <v>444</v>
      </c>
      <c r="AO36" s="242" t="s">
        <v>454</v>
      </c>
      <c r="AR36" s="155">
        <v>0</v>
      </c>
      <c r="AS36" s="155" t="s">
        <v>444</v>
      </c>
      <c r="AT36" s="394" t="s">
        <v>1053</v>
      </c>
      <c r="AV36" s="393"/>
    </row>
    <row r="37" spans="1:48" ht="26" x14ac:dyDescent="0.5">
      <c r="A37" s="60" t="s">
        <v>444</v>
      </c>
      <c r="C37" s="310">
        <v>30</v>
      </c>
      <c r="D37" s="401" t="s">
        <v>444</v>
      </c>
      <c r="E37" s="401" t="s">
        <v>444</v>
      </c>
      <c r="F37" s="400"/>
      <c r="G37" s="54" t="s">
        <v>444</v>
      </c>
      <c r="H37" s="54" t="s">
        <v>444</v>
      </c>
      <c r="I37" s="54" t="s">
        <v>444</v>
      </c>
      <c r="J37" s="54" t="s">
        <v>444</v>
      </c>
      <c r="K37" s="54" t="s">
        <v>444</v>
      </c>
      <c r="L37" s="54" t="s">
        <v>444</v>
      </c>
      <c r="M37" s="158"/>
      <c r="N37" s="55" t="s">
        <v>444</v>
      </c>
      <c r="O37" s="399"/>
      <c r="P37" s="398" t="s">
        <v>444</v>
      </c>
      <c r="Q37" s="397"/>
      <c r="R37" s="396"/>
      <c r="S37" s="148"/>
      <c r="T37" s="124"/>
      <c r="U37" s="148"/>
      <c r="V37" s="124"/>
      <c r="W37" s="148"/>
      <c r="X37" s="124"/>
      <c r="Y37" s="148"/>
      <c r="Z37" s="124"/>
      <c r="AA37" s="149"/>
      <c r="AB37" s="124"/>
      <c r="AC37" s="148"/>
      <c r="AD37" s="124"/>
      <c r="AE37" s="148"/>
      <c r="AF37" s="124"/>
      <c r="AG37" s="149"/>
      <c r="AH37" s="124"/>
      <c r="AI37" s="395"/>
      <c r="AJ37" s="155" t="s">
        <v>444</v>
      </c>
      <c r="AK37" s="155" t="s">
        <v>444</v>
      </c>
      <c r="AL37" s="155" t="s">
        <v>444</v>
      </c>
      <c r="AM37" s="155" t="s">
        <v>444</v>
      </c>
      <c r="AO37" s="242" t="s">
        <v>454</v>
      </c>
      <c r="AR37" s="155">
        <v>0</v>
      </c>
      <c r="AS37" s="155" t="s">
        <v>444</v>
      </c>
      <c r="AT37" s="394" t="s">
        <v>1053</v>
      </c>
      <c r="AV37" s="393"/>
    </row>
  </sheetData>
  <autoFilter ref="D7:E7" xr:uid="{D3DD2A67-17EF-485E-B52F-890A34D7F257}"/>
  <conditionalFormatting sqref="G8:L37">
    <cfRule type="colorScale" priority="2">
      <colorScale>
        <cfvo type="min"/>
        <cfvo type="max"/>
        <color rgb="FFC00000"/>
        <color rgb="FF63BE7B"/>
      </colorScale>
    </cfRule>
  </conditionalFormatting>
  <conditionalFormatting sqref="N8:N37">
    <cfRule type="colorScale" priority="1">
      <colorScale>
        <cfvo type="min"/>
        <cfvo type="max"/>
        <color rgb="FFC00000"/>
        <color rgb="FF63BE7B"/>
      </colorScale>
    </cfRule>
  </conditionalFormatting>
  <dataValidations count="1">
    <dataValidation type="list" allowBlank="1" showInputMessage="1" showErrorMessage="1" sqref="AO8:AO37" xr:uid="{F0893B27-2F70-46AF-AA06-ABA2DACE2726}">
      <formula1>$AV$8:$AV$9</formula1>
    </dataValidation>
  </dataValidations>
  <pageMargins left="0.7" right="0.7" top="0.75" bottom="0.75" header="0.3" footer="0.3"/>
  <pageSetup paperSize="9" scale="1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4433-4E24-4D0B-A797-6DC52A6C3AE8}">
  <sheetPr>
    <tabColor theme="9" tint="0.39997558519241921"/>
  </sheetPr>
  <dimension ref="B2:C81"/>
  <sheetViews>
    <sheetView workbookViewId="0"/>
  </sheetViews>
  <sheetFormatPr defaultColWidth="8.90625" defaultRowHeight="14.5" x14ac:dyDescent="0.35"/>
  <cols>
    <col min="1" max="1" width="2.6328125" style="1" customWidth="1"/>
    <col min="2" max="3" width="37.81640625" style="1" customWidth="1"/>
    <col min="4" max="4" width="2.6328125" style="1" customWidth="1"/>
    <col min="5" max="16384" width="8.90625" style="1"/>
  </cols>
  <sheetData>
    <row r="2" spans="2:3" x14ac:dyDescent="0.35">
      <c r="B2" s="37" t="s">
        <v>347</v>
      </c>
      <c r="C2" s="35"/>
    </row>
    <row r="4" spans="2:3" ht="15.5" x14ac:dyDescent="0.35">
      <c r="B4" s="20" t="s">
        <v>154</v>
      </c>
      <c r="C4" s="19" t="s">
        <v>153</v>
      </c>
    </row>
    <row r="5" spans="2:3" x14ac:dyDescent="0.35">
      <c r="B5" s="7" t="s">
        <v>131</v>
      </c>
      <c r="C5" s="7" t="s">
        <v>148</v>
      </c>
    </row>
    <row r="6" spans="2:3" x14ac:dyDescent="0.35">
      <c r="B6" s="7" t="s">
        <v>131</v>
      </c>
      <c r="C6" s="7" t="s">
        <v>145</v>
      </c>
    </row>
    <row r="7" spans="2:3" x14ac:dyDescent="0.35">
      <c r="B7" s="7" t="s">
        <v>131</v>
      </c>
      <c r="C7" s="7" t="s">
        <v>142</v>
      </c>
    </row>
    <row r="8" spans="2:3" x14ac:dyDescent="0.35">
      <c r="B8" s="7" t="s">
        <v>131</v>
      </c>
      <c r="C8" s="7" t="s">
        <v>139</v>
      </c>
    </row>
    <row r="9" spans="2:3" x14ac:dyDescent="0.35">
      <c r="B9" s="7" t="s">
        <v>131</v>
      </c>
      <c r="C9" s="7" t="s">
        <v>134</v>
      </c>
    </row>
    <row r="10" spans="2:3" ht="29" x14ac:dyDescent="0.35">
      <c r="B10" s="7" t="s">
        <v>131</v>
      </c>
      <c r="C10" s="7" t="s">
        <v>132</v>
      </c>
    </row>
    <row r="11" spans="2:3" x14ac:dyDescent="0.35">
      <c r="B11" s="7" t="s">
        <v>131</v>
      </c>
      <c r="C11" s="7" t="s">
        <v>129</v>
      </c>
    </row>
    <row r="12" spans="2:3" x14ac:dyDescent="0.35">
      <c r="B12" s="7" t="s">
        <v>114</v>
      </c>
      <c r="C12" s="7" t="s">
        <v>124</v>
      </c>
    </row>
    <row r="13" spans="2:3" x14ac:dyDescent="0.35">
      <c r="B13" s="7" t="s">
        <v>114</v>
      </c>
      <c r="C13" s="7" t="s">
        <v>126</v>
      </c>
    </row>
    <row r="14" spans="2:3" x14ac:dyDescent="0.35">
      <c r="B14" s="7" t="s">
        <v>114</v>
      </c>
      <c r="C14" s="7" t="s">
        <v>119</v>
      </c>
    </row>
    <row r="15" spans="2:3" x14ac:dyDescent="0.35">
      <c r="B15" s="7" t="s">
        <v>114</v>
      </c>
      <c r="C15" s="7" t="s">
        <v>115</v>
      </c>
    </row>
    <row r="16" spans="2:3" x14ac:dyDescent="0.35">
      <c r="B16" s="7" t="s">
        <v>114</v>
      </c>
      <c r="C16" s="7" t="s">
        <v>122</v>
      </c>
    </row>
    <row r="17" spans="2:3" x14ac:dyDescent="0.35">
      <c r="B17" s="7" t="s">
        <v>114</v>
      </c>
      <c r="C17" s="7" t="s">
        <v>117</v>
      </c>
    </row>
    <row r="18" spans="2:3" x14ac:dyDescent="0.35">
      <c r="B18" s="7" t="s">
        <v>114</v>
      </c>
      <c r="C18" s="7" t="s">
        <v>111</v>
      </c>
    </row>
    <row r="19" spans="2:3" x14ac:dyDescent="0.35">
      <c r="B19" s="7" t="s">
        <v>114</v>
      </c>
      <c r="C19" s="7" t="s">
        <v>108</v>
      </c>
    </row>
    <row r="20" spans="2:3" x14ac:dyDescent="0.35">
      <c r="B20" s="7" t="s">
        <v>93</v>
      </c>
      <c r="C20" s="7" t="s">
        <v>101</v>
      </c>
    </row>
    <row r="21" spans="2:3" x14ac:dyDescent="0.35">
      <c r="B21" s="7" t="s">
        <v>93</v>
      </c>
      <c r="C21" s="7" t="s">
        <v>105</v>
      </c>
    </row>
    <row r="22" spans="2:3" x14ac:dyDescent="0.35">
      <c r="B22" s="7" t="s">
        <v>93</v>
      </c>
      <c r="C22" s="7" t="s">
        <v>98</v>
      </c>
    </row>
    <row r="23" spans="2:3" x14ac:dyDescent="0.35">
      <c r="B23" s="7" t="s">
        <v>93</v>
      </c>
      <c r="C23" s="7" t="s">
        <v>96</v>
      </c>
    </row>
    <row r="24" spans="2:3" x14ac:dyDescent="0.35">
      <c r="B24" s="7" t="s">
        <v>93</v>
      </c>
      <c r="C24" s="7" t="s">
        <v>94</v>
      </c>
    </row>
    <row r="25" spans="2:3" x14ac:dyDescent="0.35">
      <c r="B25" s="7" t="s">
        <v>93</v>
      </c>
      <c r="C25" s="7" t="s">
        <v>90</v>
      </c>
    </row>
    <row r="26" spans="2:3" x14ac:dyDescent="0.35">
      <c r="B26" s="7" t="s">
        <v>93</v>
      </c>
      <c r="C26" s="7" t="s">
        <v>88</v>
      </c>
    </row>
    <row r="27" spans="2:3" x14ac:dyDescent="0.35">
      <c r="B27" s="7" t="s">
        <v>93</v>
      </c>
      <c r="C27" s="7" t="s">
        <v>86</v>
      </c>
    </row>
    <row r="28" spans="2:3" x14ac:dyDescent="0.35">
      <c r="B28" s="7" t="s">
        <v>81</v>
      </c>
      <c r="C28" s="7" t="s">
        <v>84</v>
      </c>
    </row>
    <row r="29" spans="2:3" x14ac:dyDescent="0.35">
      <c r="B29" s="7" t="s">
        <v>81</v>
      </c>
      <c r="C29" s="7" t="s">
        <v>83</v>
      </c>
    </row>
    <row r="30" spans="2:3" x14ac:dyDescent="0.35">
      <c r="B30" s="7" t="s">
        <v>81</v>
      </c>
      <c r="C30" s="7" t="s">
        <v>82</v>
      </c>
    </row>
    <row r="31" spans="2:3" x14ac:dyDescent="0.35">
      <c r="B31" s="7" t="s">
        <v>81</v>
      </c>
      <c r="C31" s="7" t="s">
        <v>77</v>
      </c>
    </row>
    <row r="32" spans="2:3" x14ac:dyDescent="0.35">
      <c r="B32" s="7" t="s">
        <v>81</v>
      </c>
      <c r="C32" s="7" t="s">
        <v>78</v>
      </c>
    </row>
    <row r="33" spans="2:3" x14ac:dyDescent="0.35">
      <c r="B33" s="7" t="s">
        <v>81</v>
      </c>
      <c r="C33" s="7" t="s">
        <v>75</v>
      </c>
    </row>
    <row r="34" spans="2:3" x14ac:dyDescent="0.35">
      <c r="B34" s="7" t="s">
        <v>81</v>
      </c>
      <c r="C34" s="7" t="s">
        <v>80</v>
      </c>
    </row>
    <row r="35" spans="2:3" x14ac:dyDescent="0.35">
      <c r="B35" s="7" t="s">
        <v>71</v>
      </c>
      <c r="C35" s="7" t="s">
        <v>72</v>
      </c>
    </row>
    <row r="36" spans="2:3" x14ac:dyDescent="0.35">
      <c r="B36" s="7" t="s">
        <v>71</v>
      </c>
      <c r="C36" s="7" t="s">
        <v>66</v>
      </c>
    </row>
    <row r="37" spans="2:3" x14ac:dyDescent="0.35">
      <c r="B37" s="7" t="s">
        <v>71</v>
      </c>
      <c r="C37" s="7" t="s">
        <v>65</v>
      </c>
    </row>
    <row r="38" spans="2:3" x14ac:dyDescent="0.35">
      <c r="B38" s="7" t="s">
        <v>71</v>
      </c>
      <c r="C38" s="7" t="s">
        <v>68</v>
      </c>
    </row>
    <row r="39" spans="2:3" x14ac:dyDescent="0.35">
      <c r="B39" s="7" t="s">
        <v>71</v>
      </c>
      <c r="C39" s="7" t="s">
        <v>63</v>
      </c>
    </row>
    <row r="40" spans="2:3" x14ac:dyDescent="0.35">
      <c r="B40" s="7" t="s">
        <v>71</v>
      </c>
      <c r="C40" s="7" t="s">
        <v>61</v>
      </c>
    </row>
    <row r="41" spans="2:3" x14ac:dyDescent="0.35">
      <c r="B41" s="7" t="s">
        <v>51</v>
      </c>
      <c r="C41" s="7" t="s">
        <v>52</v>
      </c>
    </row>
    <row r="42" spans="2:3" x14ac:dyDescent="0.35">
      <c r="B42" s="7" t="s">
        <v>51</v>
      </c>
      <c r="C42" s="7" t="s">
        <v>58</v>
      </c>
    </row>
    <row r="43" spans="2:3" x14ac:dyDescent="0.35">
      <c r="B43" s="7" t="s">
        <v>51</v>
      </c>
      <c r="C43" s="7" t="s">
        <v>43</v>
      </c>
    </row>
    <row r="44" spans="2:3" x14ac:dyDescent="0.35">
      <c r="B44" s="7" t="s">
        <v>51</v>
      </c>
      <c r="C44" s="7" t="s">
        <v>42</v>
      </c>
    </row>
    <row r="45" spans="2:3" x14ac:dyDescent="0.35">
      <c r="B45" s="7" t="s">
        <v>51</v>
      </c>
      <c r="C45" s="7" t="s">
        <v>41</v>
      </c>
    </row>
    <row r="46" spans="2:3" x14ac:dyDescent="0.35">
      <c r="B46" s="7" t="s">
        <v>51</v>
      </c>
      <c r="C46" s="7" t="s">
        <v>40</v>
      </c>
    </row>
    <row r="47" spans="2:3" x14ac:dyDescent="0.35">
      <c r="B47" s="7" t="s">
        <v>51</v>
      </c>
      <c r="C47" s="7" t="s">
        <v>39</v>
      </c>
    </row>
    <row r="48" spans="2:3" x14ac:dyDescent="0.35">
      <c r="B48" s="7" t="s">
        <v>51</v>
      </c>
      <c r="C48" s="7" t="s">
        <v>38</v>
      </c>
    </row>
    <row r="49" spans="2:3" x14ac:dyDescent="0.35">
      <c r="B49" s="7" t="s">
        <v>37</v>
      </c>
      <c r="C49" s="7" t="s">
        <v>36</v>
      </c>
    </row>
    <row r="50" spans="2:3" x14ac:dyDescent="0.35">
      <c r="B50" s="7" t="s">
        <v>37</v>
      </c>
      <c r="C50" s="7" t="s">
        <v>34</v>
      </c>
    </row>
    <row r="51" spans="2:3" x14ac:dyDescent="0.35">
      <c r="B51" s="7" t="s">
        <v>37</v>
      </c>
      <c r="C51" s="7" t="s">
        <v>35</v>
      </c>
    </row>
    <row r="52" spans="2:3" x14ac:dyDescent="0.35">
      <c r="B52" s="7" t="s">
        <v>37</v>
      </c>
      <c r="C52" s="7" t="s">
        <v>33</v>
      </c>
    </row>
    <row r="53" spans="2:3" x14ac:dyDescent="0.35">
      <c r="B53" s="7" t="s">
        <v>37</v>
      </c>
      <c r="C53" s="7" t="s">
        <v>32</v>
      </c>
    </row>
    <row r="54" spans="2:3" x14ac:dyDescent="0.35">
      <c r="B54" s="7" t="s">
        <v>37</v>
      </c>
      <c r="C54" s="7" t="s">
        <v>31</v>
      </c>
    </row>
    <row r="55" spans="2:3" x14ac:dyDescent="0.35">
      <c r="B55" s="7" t="s">
        <v>30</v>
      </c>
      <c r="C55" s="7" t="s">
        <v>29</v>
      </c>
    </row>
    <row r="56" spans="2:3" x14ac:dyDescent="0.35">
      <c r="B56" s="7" t="s">
        <v>30</v>
      </c>
      <c r="C56" s="7" t="s">
        <v>28</v>
      </c>
    </row>
    <row r="57" spans="2:3" x14ac:dyDescent="0.35">
      <c r="B57" s="7" t="s">
        <v>30</v>
      </c>
      <c r="C57" s="7" t="s">
        <v>27</v>
      </c>
    </row>
    <row r="58" spans="2:3" x14ac:dyDescent="0.35">
      <c r="B58" s="7" t="s">
        <v>30</v>
      </c>
      <c r="C58" s="7" t="s">
        <v>26</v>
      </c>
    </row>
    <row r="59" spans="2:3" x14ac:dyDescent="0.35">
      <c r="B59" s="7" t="s">
        <v>30</v>
      </c>
      <c r="C59" s="7" t="s">
        <v>25</v>
      </c>
    </row>
    <row r="60" spans="2:3" x14ac:dyDescent="0.35">
      <c r="B60" s="7" t="s">
        <v>24</v>
      </c>
      <c r="C60" s="7" t="s">
        <v>23</v>
      </c>
    </row>
    <row r="61" spans="2:3" x14ac:dyDescent="0.35">
      <c r="B61" s="7" t="s">
        <v>24</v>
      </c>
      <c r="C61" s="7" t="s">
        <v>22</v>
      </c>
    </row>
    <row r="62" spans="2:3" x14ac:dyDescent="0.35">
      <c r="B62" s="7" t="s">
        <v>24</v>
      </c>
      <c r="C62" s="7" t="s">
        <v>21</v>
      </c>
    </row>
    <row r="63" spans="2:3" x14ac:dyDescent="0.35">
      <c r="B63" s="7" t="s">
        <v>24</v>
      </c>
      <c r="C63" s="7" t="s">
        <v>20</v>
      </c>
    </row>
    <row r="64" spans="2:3" x14ac:dyDescent="0.35">
      <c r="B64" s="7" t="s">
        <v>24</v>
      </c>
      <c r="C64" s="7" t="s">
        <v>19</v>
      </c>
    </row>
    <row r="65" spans="2:3" x14ac:dyDescent="0.35">
      <c r="B65" s="7" t="s">
        <v>24</v>
      </c>
      <c r="C65" s="7" t="s">
        <v>18</v>
      </c>
    </row>
    <row r="66" spans="2:3" x14ac:dyDescent="0.35">
      <c r="B66" s="7" t="s">
        <v>24</v>
      </c>
      <c r="C66" s="7" t="s">
        <v>17</v>
      </c>
    </row>
    <row r="67" spans="2:3" ht="29" x14ac:dyDescent="0.35">
      <c r="B67" s="7" t="s">
        <v>16</v>
      </c>
      <c r="C67" s="7" t="s">
        <v>15</v>
      </c>
    </row>
    <row r="68" spans="2:3" x14ac:dyDescent="0.35">
      <c r="B68" s="7" t="s">
        <v>16</v>
      </c>
      <c r="C68" s="7" t="s">
        <v>14</v>
      </c>
    </row>
    <row r="69" spans="2:3" x14ac:dyDescent="0.35">
      <c r="B69" s="7" t="s">
        <v>16</v>
      </c>
      <c r="C69" s="7" t="s">
        <v>13</v>
      </c>
    </row>
    <row r="70" spans="2:3" x14ac:dyDescent="0.35">
      <c r="B70" s="7" t="s">
        <v>16</v>
      </c>
      <c r="C70" s="7" t="s">
        <v>12</v>
      </c>
    </row>
    <row r="71" spans="2:3" x14ac:dyDescent="0.35">
      <c r="B71" s="7" t="s">
        <v>16</v>
      </c>
      <c r="C71" s="7" t="s">
        <v>11</v>
      </c>
    </row>
    <row r="72" spans="2:3" x14ac:dyDescent="0.35">
      <c r="B72" s="7" t="s">
        <v>16</v>
      </c>
      <c r="C72" s="7" t="s">
        <v>10</v>
      </c>
    </row>
    <row r="73" spans="2:3" x14ac:dyDescent="0.35">
      <c r="B73" s="7" t="s">
        <v>9</v>
      </c>
      <c r="C73" s="7" t="s">
        <v>8</v>
      </c>
    </row>
    <row r="74" spans="2:3" x14ac:dyDescent="0.35">
      <c r="B74" s="7" t="s">
        <v>9</v>
      </c>
      <c r="C74" s="7" t="s">
        <v>7</v>
      </c>
    </row>
    <row r="75" spans="2:3" x14ac:dyDescent="0.35">
      <c r="B75" s="7" t="s">
        <v>9</v>
      </c>
      <c r="C75" s="7" t="s">
        <v>6</v>
      </c>
    </row>
    <row r="76" spans="2:3" x14ac:dyDescent="0.35">
      <c r="B76" s="7" t="s">
        <v>9</v>
      </c>
      <c r="C76" s="7" t="s">
        <v>5</v>
      </c>
    </row>
    <row r="77" spans="2:3" x14ac:dyDescent="0.35">
      <c r="B77" s="7" t="s">
        <v>9</v>
      </c>
      <c r="C77" s="7" t="s">
        <v>3</v>
      </c>
    </row>
    <row r="78" spans="2:3" x14ac:dyDescent="0.35">
      <c r="B78" s="7" t="s">
        <v>9</v>
      </c>
      <c r="C78" s="7" t="s">
        <v>4</v>
      </c>
    </row>
    <row r="79" spans="2:3" x14ac:dyDescent="0.35">
      <c r="B79" s="7" t="s">
        <v>9</v>
      </c>
      <c r="C79" s="7" t="s">
        <v>2</v>
      </c>
    </row>
    <row r="80" spans="2:3" x14ac:dyDescent="0.35">
      <c r="B80" s="7" t="s">
        <v>9</v>
      </c>
      <c r="C80" s="7" t="s">
        <v>1</v>
      </c>
    </row>
    <row r="81" spans="2:3" x14ac:dyDescent="0.35">
      <c r="B81" s="7" t="s">
        <v>9</v>
      </c>
      <c r="C81" s="7" t="s">
        <v>0</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A9051-A5FB-479B-9785-7F8A81DBCEA0}">
  <dimension ref="A1:Z10"/>
  <sheetViews>
    <sheetView workbookViewId="0"/>
  </sheetViews>
  <sheetFormatPr defaultRowHeight="14.5" x14ac:dyDescent="0.35"/>
  <cols>
    <col min="21" max="26" width="15.6328125" customWidth="1"/>
  </cols>
  <sheetData>
    <row r="1" spans="1:26" x14ac:dyDescent="0.35">
      <c r="A1">
        <v>10</v>
      </c>
      <c r="B1">
        <v>26</v>
      </c>
    </row>
    <row r="10" spans="1:26" ht="21" x14ac:dyDescent="0.35">
      <c r="U10" s="162"/>
      <c r="V10" s="162"/>
      <c r="W10" s="162"/>
      <c r="X10" s="162"/>
      <c r="Y10" s="162"/>
      <c r="Z10" s="162"/>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100D0-C1A9-4B26-96B1-7C1E37661888}">
  <dimension ref="A1:Z10"/>
  <sheetViews>
    <sheetView workbookViewId="0"/>
  </sheetViews>
  <sheetFormatPr defaultRowHeight="14.5" x14ac:dyDescent="0.35"/>
  <cols>
    <col min="21" max="26" width="15.6328125" customWidth="1"/>
  </cols>
  <sheetData>
    <row r="1" spans="1:26" x14ac:dyDescent="0.35">
      <c r="A1">
        <v>10</v>
      </c>
      <c r="B1">
        <v>26</v>
      </c>
    </row>
    <row r="10" spans="1:26" ht="21" x14ac:dyDescent="0.35">
      <c r="U10" s="162"/>
      <c r="V10" s="162"/>
      <c r="W10" s="162"/>
      <c r="X10" s="162"/>
      <c r="Y10" s="162"/>
      <c r="Z10" s="16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CDDA4-76D7-4DF3-A17F-08BD043FDEAF}">
  <sheetPr>
    <tabColor theme="9" tint="0.39997558519241921"/>
  </sheetPr>
  <dimension ref="A1:V193"/>
  <sheetViews>
    <sheetView showGridLines="0" view="pageBreakPreview" zoomScale="70" zoomScaleNormal="100" zoomScaleSheetLayoutView="70" workbookViewId="0"/>
  </sheetViews>
  <sheetFormatPr defaultColWidth="8.90625" defaultRowHeight="14.5" x14ac:dyDescent="0.35"/>
  <cols>
    <col min="1" max="1" width="2.6328125" style="1" customWidth="1"/>
    <col min="2" max="2" width="3.08984375" style="1" bestFit="1" customWidth="1"/>
    <col min="3" max="3" width="15.6328125" style="1" customWidth="1"/>
    <col min="4" max="4" width="30.6328125" style="1" customWidth="1"/>
    <col min="5" max="6" width="71.08984375" style="1" customWidth="1"/>
    <col min="7" max="7" width="2.6328125" style="1" customWidth="1"/>
    <col min="8" max="16384" width="8.90625" style="1"/>
  </cols>
  <sheetData>
    <row r="1" spans="1:22" x14ac:dyDescent="0.35">
      <c r="A1" s="3" t="s">
        <v>693</v>
      </c>
    </row>
    <row r="2" spans="1:22" ht="15.5" x14ac:dyDescent="0.35">
      <c r="B2" s="275" t="s">
        <v>641</v>
      </c>
      <c r="C2" s="98"/>
      <c r="D2" s="98"/>
      <c r="E2" s="98"/>
      <c r="F2" s="36"/>
      <c r="G2" s="209"/>
    </row>
    <row r="3" spans="1:22" x14ac:dyDescent="0.35">
      <c r="B3" s="3"/>
      <c r="C3" s="3"/>
      <c r="D3" s="3"/>
      <c r="E3" s="3"/>
    </row>
    <row r="4" spans="1:22" ht="46.5" x14ac:dyDescent="0.35">
      <c r="B4" s="280" t="s">
        <v>751</v>
      </c>
      <c r="C4" s="98"/>
      <c r="D4" s="258"/>
      <c r="E4" s="279" t="s">
        <v>752</v>
      </c>
      <c r="F4" s="239"/>
    </row>
    <row r="5" spans="1:22" s="52" customFormat="1" x14ac:dyDescent="0.35">
      <c r="B5" s="269"/>
      <c r="C5" s="269"/>
      <c r="D5" s="14"/>
      <c r="E5" s="14"/>
      <c r="F5" s="14"/>
    </row>
    <row r="6" spans="1:22" s="52" customFormat="1" x14ac:dyDescent="0.35">
      <c r="B6" s="268" t="s">
        <v>746</v>
      </c>
      <c r="C6" s="266"/>
      <c r="D6" s="266"/>
      <c r="E6" s="266"/>
      <c r="F6" s="267"/>
    </row>
    <row r="7" spans="1:22" s="52" customFormat="1" x14ac:dyDescent="0.35">
      <c r="B7" s="3"/>
      <c r="C7" s="1"/>
      <c r="D7" s="1"/>
      <c r="E7" s="1"/>
      <c r="F7" s="1"/>
    </row>
    <row r="8" spans="1:22" s="52" customFormat="1" x14ac:dyDescent="0.35">
      <c r="B8" s="233" t="s">
        <v>152</v>
      </c>
      <c r="C8" s="233" t="s">
        <v>684</v>
      </c>
      <c r="D8" s="257" t="s">
        <v>607</v>
      </c>
      <c r="E8" s="257" t="s">
        <v>608</v>
      </c>
      <c r="F8" s="257" t="s">
        <v>610</v>
      </c>
    </row>
    <row r="9" spans="1:22" ht="58" x14ac:dyDescent="0.35">
      <c r="B9" s="234">
        <v>1</v>
      </c>
      <c r="C9" s="261" t="s">
        <v>685</v>
      </c>
      <c r="D9" s="225" t="s">
        <v>609</v>
      </c>
      <c r="E9" s="7" t="s">
        <v>613</v>
      </c>
      <c r="F9" s="7" t="s">
        <v>611</v>
      </c>
    </row>
    <row r="13" spans="1:22" x14ac:dyDescent="0.35">
      <c r="V13"/>
    </row>
    <row r="31" spans="2:6" x14ac:dyDescent="0.35">
      <c r="B31" s="233" t="s">
        <v>152</v>
      </c>
      <c r="C31" s="233" t="s">
        <v>684</v>
      </c>
      <c r="D31" s="257" t="s">
        <v>607</v>
      </c>
      <c r="E31" s="257" t="s">
        <v>608</v>
      </c>
      <c r="F31" s="257" t="s">
        <v>610</v>
      </c>
    </row>
    <row r="32" spans="2:6" ht="58" x14ac:dyDescent="0.35">
      <c r="B32" s="234">
        <v>2</v>
      </c>
      <c r="C32" s="261" t="s">
        <v>685</v>
      </c>
      <c r="D32" s="225" t="s">
        <v>621</v>
      </c>
      <c r="E32" s="7" t="s">
        <v>614</v>
      </c>
      <c r="F32" s="7" t="s">
        <v>612</v>
      </c>
    </row>
    <row r="33" spans="2:6" ht="72.5" x14ac:dyDescent="0.35">
      <c r="B33" s="234">
        <f t="shared" ref="B33:B34" si="0">+B32+1</f>
        <v>3</v>
      </c>
      <c r="C33" s="261" t="s">
        <v>685</v>
      </c>
      <c r="D33" s="225" t="s">
        <v>622</v>
      </c>
      <c r="E33" s="7" t="s">
        <v>617</v>
      </c>
      <c r="F33" s="7" t="s">
        <v>618</v>
      </c>
    </row>
    <row r="34" spans="2:6" ht="29" x14ac:dyDescent="0.35">
      <c r="B34" s="234">
        <f t="shared" si="0"/>
        <v>4</v>
      </c>
      <c r="C34" s="261" t="s">
        <v>685</v>
      </c>
      <c r="D34" s="225" t="s">
        <v>623</v>
      </c>
      <c r="E34" s="7" t="s">
        <v>624</v>
      </c>
      <c r="F34" s="7" t="s">
        <v>625</v>
      </c>
    </row>
    <row r="59" spans="2:6" x14ac:dyDescent="0.35">
      <c r="B59" s="233" t="s">
        <v>152</v>
      </c>
      <c r="C59" s="233" t="s">
        <v>684</v>
      </c>
      <c r="D59" s="257" t="s">
        <v>607</v>
      </c>
      <c r="E59" s="257" t="s">
        <v>608</v>
      </c>
      <c r="F59" s="257" t="s">
        <v>610</v>
      </c>
    </row>
    <row r="60" spans="2:6" ht="43.5" x14ac:dyDescent="0.35">
      <c r="B60" s="234">
        <v>5</v>
      </c>
      <c r="C60" s="261" t="s">
        <v>685</v>
      </c>
      <c r="D60" s="225" t="s">
        <v>620</v>
      </c>
      <c r="E60" s="7" t="s">
        <v>633</v>
      </c>
      <c r="F60" s="7" t="s">
        <v>619</v>
      </c>
    </row>
    <row r="92" spans="2:6" x14ac:dyDescent="0.35">
      <c r="B92" s="268" t="s">
        <v>745</v>
      </c>
      <c r="C92" s="266"/>
      <c r="D92" s="266"/>
      <c r="E92" s="266"/>
      <c r="F92" s="267"/>
    </row>
    <row r="93" spans="2:6" x14ac:dyDescent="0.35">
      <c r="B93" s="3"/>
    </row>
    <row r="94" spans="2:6" x14ac:dyDescent="0.35">
      <c r="B94" s="233" t="s">
        <v>152</v>
      </c>
      <c r="C94" s="233" t="s">
        <v>684</v>
      </c>
      <c r="D94" s="257" t="s">
        <v>607</v>
      </c>
      <c r="E94" s="257" t="s">
        <v>608</v>
      </c>
      <c r="F94" s="257" t="s">
        <v>610</v>
      </c>
    </row>
    <row r="95" spans="2:6" ht="58" x14ac:dyDescent="0.35">
      <c r="B95" s="234">
        <v>6</v>
      </c>
      <c r="C95" s="234" t="s">
        <v>686</v>
      </c>
      <c r="D95" s="225" t="s">
        <v>626</v>
      </c>
      <c r="E95" s="7" t="s">
        <v>869</v>
      </c>
      <c r="F95" s="7" t="s">
        <v>627</v>
      </c>
    </row>
    <row r="96" spans="2:6" ht="29" x14ac:dyDescent="0.35">
      <c r="B96" s="234">
        <f t="shared" ref="B96" si="1">+B95+1</f>
        <v>7</v>
      </c>
      <c r="C96" s="234" t="s">
        <v>686</v>
      </c>
      <c r="D96" s="225" t="s">
        <v>623</v>
      </c>
      <c r="E96" s="7" t="s">
        <v>624</v>
      </c>
      <c r="F96" s="7" t="s">
        <v>625</v>
      </c>
    </row>
    <row r="117" spans="2:6" x14ac:dyDescent="0.35">
      <c r="B117" s="233" t="s">
        <v>152</v>
      </c>
      <c r="C117" s="233" t="s">
        <v>684</v>
      </c>
      <c r="D117" s="257" t="s">
        <v>607</v>
      </c>
      <c r="E117" s="257" t="s">
        <v>608</v>
      </c>
      <c r="F117" s="257" t="s">
        <v>610</v>
      </c>
    </row>
    <row r="118" spans="2:6" ht="29" x14ac:dyDescent="0.35">
      <c r="B118" s="234">
        <v>8</v>
      </c>
      <c r="C118" s="234" t="s">
        <v>686</v>
      </c>
      <c r="D118" s="225" t="s">
        <v>629</v>
      </c>
      <c r="E118" s="7" t="s">
        <v>635</v>
      </c>
      <c r="F118" s="7" t="s">
        <v>634</v>
      </c>
    </row>
    <row r="140" spans="2:6" x14ac:dyDescent="0.35">
      <c r="B140" s="233" t="s">
        <v>152</v>
      </c>
      <c r="C140" s="233" t="s">
        <v>684</v>
      </c>
      <c r="D140" s="257" t="s">
        <v>607</v>
      </c>
      <c r="E140" s="257" t="s">
        <v>608</v>
      </c>
      <c r="F140" s="257" t="s">
        <v>610</v>
      </c>
    </row>
    <row r="141" spans="2:6" ht="43.5" x14ac:dyDescent="0.35">
      <c r="B141" s="234">
        <v>9</v>
      </c>
      <c r="C141" s="234" t="s">
        <v>686</v>
      </c>
      <c r="D141" s="225" t="s">
        <v>630</v>
      </c>
      <c r="E141" s="7" t="s">
        <v>870</v>
      </c>
      <c r="F141" s="7" t="s">
        <v>636</v>
      </c>
    </row>
    <row r="169" spans="2:6" x14ac:dyDescent="0.35">
      <c r="B169" s="233" t="s">
        <v>152</v>
      </c>
      <c r="C169" s="233" t="s">
        <v>684</v>
      </c>
      <c r="D169" s="257" t="s">
        <v>607</v>
      </c>
      <c r="E169" s="257" t="s">
        <v>608</v>
      </c>
      <c r="F169" s="257" t="s">
        <v>610</v>
      </c>
    </row>
    <row r="170" spans="2:6" ht="43.5" x14ac:dyDescent="0.35">
      <c r="B170" s="234">
        <v>10</v>
      </c>
      <c r="C170" s="234" t="s">
        <v>686</v>
      </c>
      <c r="D170" s="225" t="s">
        <v>631</v>
      </c>
      <c r="E170" s="7" t="s">
        <v>637</v>
      </c>
      <c r="F170" s="7" t="s">
        <v>638</v>
      </c>
    </row>
    <row r="192" spans="2:6" x14ac:dyDescent="0.35">
      <c r="B192" s="233" t="s">
        <v>152</v>
      </c>
      <c r="C192" s="233" t="s">
        <v>684</v>
      </c>
      <c r="D192" s="257" t="s">
        <v>607</v>
      </c>
      <c r="E192" s="257" t="s">
        <v>608</v>
      </c>
      <c r="F192" s="257" t="s">
        <v>610</v>
      </c>
    </row>
    <row r="193" spans="2:6" ht="43.5" x14ac:dyDescent="0.35">
      <c r="B193" s="234">
        <v>11</v>
      </c>
      <c r="C193" s="234" t="s">
        <v>686</v>
      </c>
      <c r="D193" s="225" t="s">
        <v>632</v>
      </c>
      <c r="E193" s="7" t="s">
        <v>639</v>
      </c>
      <c r="F193" s="7" t="s">
        <v>640</v>
      </c>
    </row>
  </sheetData>
  <pageMargins left="0.7" right="0.7" top="0.75" bottom="0.75" header="0.3" footer="0.3"/>
  <pageSetup paperSize="9" scale="2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EADA-159F-4D87-A93B-4E05F5921B31}">
  <sheetPr>
    <tabColor theme="1"/>
  </sheetPr>
  <dimension ref="A1"/>
  <sheetViews>
    <sheetView workbookViewId="0"/>
  </sheetViews>
  <sheetFormatPr defaultColWidth="8.90625" defaultRowHeight="14.5" x14ac:dyDescent="0.35"/>
  <cols>
    <col min="1" max="16384" width="8.90625" style="1"/>
  </cols>
  <sheetData>
    <row r="1" spans="1:1" x14ac:dyDescent="0.35">
      <c r="A1" s="1" t="s">
        <v>889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43315-34FC-48BD-BC05-01C0E26F51FB}">
  <dimension ref="B2:AJ235"/>
  <sheetViews>
    <sheetView showGridLines="0" workbookViewId="0"/>
  </sheetViews>
  <sheetFormatPr defaultRowHeight="14.5" x14ac:dyDescent="0.35"/>
  <cols>
    <col min="2" max="2" width="4.81640625" customWidth="1"/>
    <col min="3" max="9" width="42.81640625" customWidth="1"/>
    <col min="11" max="17" width="10" bestFit="1" customWidth="1"/>
    <col min="18" max="18" width="3.81640625" customWidth="1"/>
    <col min="19" max="19" width="12.453125" bestFit="1" customWidth="1"/>
    <col min="20" max="26" width="10" bestFit="1" customWidth="1"/>
    <col min="30" max="30" width="47.36328125" bestFit="1" customWidth="1"/>
  </cols>
  <sheetData>
    <row r="2" spans="2:36" x14ac:dyDescent="0.35">
      <c r="S2" s="384" t="s">
        <v>1025</v>
      </c>
      <c r="T2" s="385">
        <f>+IF(T3=0,-1,T3+1)</f>
        <v>-1</v>
      </c>
      <c r="U2" s="385">
        <f t="shared" ref="U2:Z2" si="0">+IF(U3=0,-1,U3+1)</f>
        <v>-1</v>
      </c>
      <c r="V2" s="385">
        <f t="shared" si="0"/>
        <v>-1</v>
      </c>
      <c r="W2" s="385">
        <f t="shared" si="0"/>
        <v>-1</v>
      </c>
      <c r="X2" s="385">
        <f t="shared" si="0"/>
        <v>-1</v>
      </c>
      <c r="Y2" s="385">
        <f t="shared" si="0"/>
        <v>-1</v>
      </c>
      <c r="Z2" s="386">
        <f t="shared" si="0"/>
        <v>-1</v>
      </c>
      <c r="AI2" s="389"/>
    </row>
    <row r="3" spans="2:36" x14ac:dyDescent="0.35">
      <c r="B3" s="375"/>
      <c r="C3" s="373">
        <v>1</v>
      </c>
      <c r="D3" s="373">
        <f>+C3+1</f>
        <v>2</v>
      </c>
      <c r="E3" s="373">
        <f t="shared" ref="E3:I3" si="1">+D3+1</f>
        <v>3</v>
      </c>
      <c r="F3" s="373">
        <f t="shared" si="1"/>
        <v>4</v>
      </c>
      <c r="G3" s="373">
        <f t="shared" si="1"/>
        <v>5</v>
      </c>
      <c r="H3" s="373">
        <f t="shared" si="1"/>
        <v>6</v>
      </c>
      <c r="I3" s="374">
        <f t="shared" si="1"/>
        <v>7</v>
      </c>
      <c r="K3" s="377">
        <f>+MAX(K5:K37)</f>
        <v>0</v>
      </c>
      <c r="L3" s="377">
        <f t="shared" ref="L3:Q3" si="2">+MAX(L5:L37)</f>
        <v>0</v>
      </c>
      <c r="M3" s="377">
        <f t="shared" si="2"/>
        <v>0</v>
      </c>
      <c r="N3" s="377">
        <f t="shared" si="2"/>
        <v>0</v>
      </c>
      <c r="O3" s="377">
        <f t="shared" si="2"/>
        <v>0</v>
      </c>
      <c r="P3" s="377">
        <f t="shared" si="2"/>
        <v>0</v>
      </c>
      <c r="Q3" s="377">
        <f t="shared" si="2"/>
        <v>0</v>
      </c>
      <c r="R3" s="377"/>
      <c r="T3" s="377">
        <f>+MAX(T5:T37)</f>
        <v>0</v>
      </c>
      <c r="U3" s="377">
        <f t="shared" ref="U3:Z3" si="3">+MAX(U5:U37)</f>
        <v>0</v>
      </c>
      <c r="V3" s="377">
        <f t="shared" si="3"/>
        <v>0</v>
      </c>
      <c r="W3" s="377">
        <f t="shared" si="3"/>
        <v>0</v>
      </c>
      <c r="X3" s="377">
        <f t="shared" si="3"/>
        <v>0</v>
      </c>
      <c r="Y3" s="377">
        <f t="shared" si="3"/>
        <v>0</v>
      </c>
      <c r="Z3" s="377">
        <f t="shared" si="3"/>
        <v>0</v>
      </c>
    </row>
    <row r="4" spans="2:36" x14ac:dyDescent="0.35">
      <c r="B4" s="372" t="s">
        <v>152</v>
      </c>
      <c r="C4" s="371" t="str">
        <f>+'DD Assessment'!E6</f>
        <v>No Additional Industry</v>
      </c>
      <c r="D4" s="371" t="str">
        <f>+'DD Assessment'!F6</f>
        <v>No Additional Industry</v>
      </c>
      <c r="E4" s="371" t="str">
        <f>+'DD Assessment'!G6</f>
        <v>No Additional Industry</v>
      </c>
      <c r="F4" s="365"/>
      <c r="G4" s="365"/>
      <c r="H4" s="365"/>
      <c r="I4" s="366"/>
      <c r="K4" s="378">
        <v>1</v>
      </c>
      <c r="L4" s="378">
        <f>+K4+1</f>
        <v>2</v>
      </c>
      <c r="M4" s="378">
        <f t="shared" ref="M4:Q4" si="4">+L4+1</f>
        <v>3</v>
      </c>
      <c r="N4" s="378">
        <f t="shared" si="4"/>
        <v>4</v>
      </c>
      <c r="O4" s="378">
        <f t="shared" si="4"/>
        <v>5</v>
      </c>
      <c r="P4" s="378">
        <f t="shared" si="4"/>
        <v>6</v>
      </c>
      <c r="Q4" s="378">
        <f t="shared" si="4"/>
        <v>7</v>
      </c>
      <c r="R4" s="378"/>
      <c r="S4" s="376"/>
      <c r="T4" s="378">
        <f>+K4</f>
        <v>1</v>
      </c>
      <c r="U4" s="378">
        <f t="shared" ref="U4:Z4" si="5">+L4</f>
        <v>2</v>
      </c>
      <c r="V4" s="378">
        <f t="shared" si="5"/>
        <v>3</v>
      </c>
      <c r="W4" s="378">
        <f t="shared" si="5"/>
        <v>4</v>
      </c>
      <c r="X4" s="378">
        <f t="shared" si="5"/>
        <v>5</v>
      </c>
      <c r="Y4" s="378">
        <f t="shared" si="5"/>
        <v>6</v>
      </c>
      <c r="Z4" s="378">
        <f t="shared" si="5"/>
        <v>7</v>
      </c>
      <c r="AD4" s="376" t="s">
        <v>1026</v>
      </c>
      <c r="AF4" s="387" t="s">
        <v>1028</v>
      </c>
      <c r="AG4" s="387"/>
      <c r="AJ4" s="376" t="s">
        <v>1027</v>
      </c>
    </row>
    <row r="5" spans="2:36" x14ac:dyDescent="0.35">
      <c r="B5" s="367">
        <v>1</v>
      </c>
      <c r="C5" s="365" t="str" cm="1">
        <f t="array" ref="C5">+IF(ISBLANK($B5),"",IF(INDEX('SASB DB'!$BC$8:$EL$40,'CalcSheet (hide this)'!$B5,MATCH('CalcSheet (hide this)'!C$4,'SASB DB'!$BC$7:$EL$7,0))=0,"",INDEX('SASB DB'!$BC$8:$EL$40,'CalcSheet (hide this)'!$B5,MATCH('CalcSheet (hide this)'!C$4,'SASB DB'!$BC$7:$EL$7,0))))</f>
        <v/>
      </c>
      <c r="D5" s="365" t="str" cm="1">
        <f t="array" ref="D5">+IF(ISBLANK($B5),"",IF(INDEX('SASB DB'!$BC$8:$EL$40,'CalcSheet (hide this)'!$B5,MATCH('CalcSheet (hide this)'!D$4,'SASB DB'!$BC$7:$EL$7,0))=0,"",INDEX('SASB DB'!$BC$8:$EL$40,'CalcSheet (hide this)'!$B5,MATCH('CalcSheet (hide this)'!D$4,'SASB DB'!$BC$7:$EL$7,0))))</f>
        <v/>
      </c>
      <c r="E5" s="365" t="str" cm="1">
        <f t="array" ref="E5">+IF(ISBLANK($B5),"",IF(INDEX('SASB DB'!$BC$8:$EL$40,'CalcSheet (hide this)'!$B5,MATCH('CalcSheet (hide this)'!E$4,'SASB DB'!$BC$7:$EL$7,0))=0,"",INDEX('SASB DB'!$BC$8:$EL$40,'CalcSheet (hide this)'!$B5,MATCH('CalcSheet (hide this)'!E$4,'SASB DB'!$BC$7:$EL$7,0))))</f>
        <v/>
      </c>
      <c r="F5" s="365"/>
      <c r="G5" s="365"/>
      <c r="H5" s="365"/>
      <c r="I5" s="366"/>
      <c r="K5" s="379">
        <f>+IF(C5="",0,$B5)</f>
        <v>0</v>
      </c>
      <c r="L5" s="379">
        <f t="shared" ref="L5:Q5" si="6">+IF(D5="",0,$B5)</f>
        <v>0</v>
      </c>
      <c r="M5" s="379">
        <f t="shared" si="6"/>
        <v>0</v>
      </c>
      <c r="N5" s="379">
        <f t="shared" si="6"/>
        <v>0</v>
      </c>
      <c r="O5" s="379">
        <f t="shared" si="6"/>
        <v>0</v>
      </c>
      <c r="P5" s="379">
        <f t="shared" si="6"/>
        <v>0</v>
      </c>
      <c r="Q5" s="379">
        <f t="shared" si="6"/>
        <v>0</v>
      </c>
      <c r="R5" s="379"/>
      <c r="T5" s="379">
        <f>+K5</f>
        <v>0</v>
      </c>
      <c r="U5" s="379">
        <f>+IF(L5=0,0,L5+SUM($K$3:K$3))</f>
        <v>0</v>
      </c>
      <c r="V5" s="379">
        <f>+IF(M5=0,0,M5+SUM($K$3:L$3))</f>
        <v>0</v>
      </c>
      <c r="W5" s="379">
        <f>+IF(N5=0,0,N5+SUM($K$3:M$3))</f>
        <v>0</v>
      </c>
      <c r="X5" s="379">
        <f>+IF(O5=0,0,O5+SUM($K$3:N$3))</f>
        <v>0</v>
      </c>
      <c r="Y5" s="379">
        <f>+IF(P5=0,0,P5+SUM($K$3:O$3))</f>
        <v>0</v>
      </c>
      <c r="Z5" s="379">
        <f>+IF(Q5=0,0,Q5+SUM($K$3:P$3))</f>
        <v>0</v>
      </c>
      <c r="AA5" s="379"/>
      <c r="AB5" s="381">
        <v>1</v>
      </c>
      <c r="AC5" s="380">
        <v>1</v>
      </c>
      <c r="AD5" t="str">
        <f t="array" aca="1" ref="AD5" ca="1">+IFERROR(INDEX($C$5:$I$37,MATCH(AC5,OFFSET($S$5:$S$37,0,AB5),0),AB5),"")</f>
        <v/>
      </c>
      <c r="AF5">
        <f t="shared" ref="AF5:AF68" ca="1" si="7">+IF(AD5="",0,IF(MATCH(AD5,$AD$5:$AD$235,0)=AC5,1,0))</f>
        <v>0</v>
      </c>
      <c r="AG5">
        <f ca="1">+IF(AF5=0,0,SUM($AF$5:AF5))</f>
        <v>0</v>
      </c>
      <c r="AI5" s="380">
        <v>1</v>
      </c>
      <c r="AJ5" t="str">
        <f ca="1">+IFERROR(IF(ISBLANK(AI5),"",INDEX($AD$5:$AD$235,MATCH(AI5,$AG$5:$AG$235,0),1)),"")</f>
        <v/>
      </c>
    </row>
    <row r="6" spans="2:36" x14ac:dyDescent="0.35">
      <c r="B6" s="367">
        <f>+B5+1</f>
        <v>2</v>
      </c>
      <c r="C6" s="365" t="str" cm="1">
        <f t="array" ref="C6">+IF(ISBLANK($B6),"",IF(INDEX('SASB DB'!$BC$8:$EL$40,'CalcSheet (hide this)'!$B6,MATCH('CalcSheet (hide this)'!C$4,'SASB DB'!$BC$7:$EL$7,0))=0,"",INDEX('SASB DB'!$BC$8:$EL$40,'CalcSheet (hide this)'!$B6,MATCH('CalcSheet (hide this)'!C$4,'SASB DB'!$BC$7:$EL$7,0))))</f>
        <v/>
      </c>
      <c r="D6" s="365" t="str" cm="1">
        <f t="array" ref="D6">+IF(ISBLANK($B6),"",IF(INDEX('SASB DB'!$BC$8:$EL$40,'CalcSheet (hide this)'!$B6,MATCH('CalcSheet (hide this)'!D$4,'SASB DB'!$BC$7:$EL$7,0))=0,"",INDEX('SASB DB'!$BC$8:$EL$40,'CalcSheet (hide this)'!$B6,MATCH('CalcSheet (hide this)'!D$4,'SASB DB'!$BC$7:$EL$7,0))))</f>
        <v/>
      </c>
      <c r="E6" s="365" t="str" cm="1">
        <f t="array" ref="E6">+IF(ISBLANK($B6),"",IF(INDEX('SASB DB'!$BC$8:$EL$40,'CalcSheet (hide this)'!$B6,MATCH('CalcSheet (hide this)'!E$4,'SASB DB'!$BC$7:$EL$7,0))=0,"",INDEX('SASB DB'!$BC$8:$EL$40,'CalcSheet (hide this)'!$B6,MATCH('CalcSheet (hide this)'!E$4,'SASB DB'!$BC$7:$EL$7,0))))</f>
        <v/>
      </c>
      <c r="F6" s="365"/>
      <c r="G6" s="365"/>
      <c r="H6" s="365"/>
      <c r="I6" s="366"/>
      <c r="K6" s="379">
        <f t="shared" ref="K6:K37" si="8">+IF(C6="",0,$B6)</f>
        <v>0</v>
      </c>
      <c r="L6" s="379">
        <f t="shared" ref="L6:L37" si="9">+IF(D6="",0,$B6)</f>
        <v>0</v>
      </c>
      <c r="M6" s="379">
        <f t="shared" ref="M6:M37" si="10">+IF(E6="",0,$B6)</f>
        <v>0</v>
      </c>
      <c r="N6" s="379">
        <f t="shared" ref="N6:N37" si="11">+IF(F6="",0,$B6)</f>
        <v>0</v>
      </c>
      <c r="O6" s="379">
        <f t="shared" ref="O6:O37" si="12">+IF(G6="",0,$B6)</f>
        <v>0</v>
      </c>
      <c r="P6" s="379">
        <f t="shared" ref="P6:P37" si="13">+IF(H6="",0,$B6)</f>
        <v>0</v>
      </c>
      <c r="Q6" s="379">
        <f t="shared" ref="Q6:Q37" si="14">+IF(I6="",0,$B6)</f>
        <v>0</v>
      </c>
      <c r="R6" s="379"/>
      <c r="T6" s="379">
        <f t="shared" ref="T6:T37" si="15">+K6</f>
        <v>0</v>
      </c>
      <c r="U6" s="379">
        <f>+IF(L6=0,0,L6+SUM($K$3:K$3))</f>
        <v>0</v>
      </c>
      <c r="V6" s="379">
        <f>+IF(M6=0,0,M6+SUM($K$3:L$3))</f>
        <v>0</v>
      </c>
      <c r="W6" s="379">
        <f>+IF(N6=0,0,N6+SUM($K$3:M$3))</f>
        <v>0</v>
      </c>
      <c r="X6" s="379">
        <f>+IF(O6=0,0,O6+SUM($K$3:N$3))</f>
        <v>0</v>
      </c>
      <c r="Y6" s="379">
        <f>+IF(P6=0,0,P6+SUM($K$3:O$3))</f>
        <v>0</v>
      </c>
      <c r="Z6" s="379">
        <f>+IF(Q6=0,0,Q6+SUM($K$3:P$3))</f>
        <v>0</v>
      </c>
      <c r="AB6" s="382">
        <f t="shared" ref="AB6:AB37" si="16">+IF(ISBLANK(AC6),"",IF(OR(AC6=$T$2,AC6=$U$2,AC6=$V$2,AC6=$W$2,AC6=$X$2,AC6=$Y$2,AC6=$Z$2),AB5+1,AB5))</f>
        <v>1</v>
      </c>
      <c r="AC6" s="380">
        <f>+AC5+1</f>
        <v>2</v>
      </c>
      <c r="AD6" t="str">
        <f t="array" aca="1" ref="AD6" ca="1">+IFERROR(INDEX($C$5:$I$37,MATCH(AC6,OFFSET($S$5:$S$37,0,AB6),0),AB6),"")</f>
        <v/>
      </c>
      <c r="AF6">
        <f t="shared" ca="1" si="7"/>
        <v>0</v>
      </c>
      <c r="AG6">
        <f ca="1">+IF(AF6=0,0,SUM($AF$5:AF6))</f>
        <v>0</v>
      </c>
      <c r="AI6" s="380">
        <f>+AI5+1</f>
        <v>2</v>
      </c>
      <c r="AJ6" t="str">
        <f t="shared" ref="AJ6:AJ34" ca="1" si="17">+IFERROR(IF(ISBLANK(AI6),"",INDEX($AD$5:$AD$235,MATCH(AI6,$AG$5:$AG$235,0),1)),"")</f>
        <v/>
      </c>
    </row>
    <row r="7" spans="2:36" x14ac:dyDescent="0.35">
      <c r="B7" s="367">
        <f t="shared" ref="B7:B34" si="18">+B6+1</f>
        <v>3</v>
      </c>
      <c r="C7" s="365" t="str" cm="1">
        <f t="array" ref="C7">+IF(ISBLANK($B7),"",IF(INDEX('SASB DB'!$BC$8:$EL$40,'CalcSheet (hide this)'!$B7,MATCH('CalcSheet (hide this)'!C$4,'SASB DB'!$BC$7:$EL$7,0))=0,"",INDEX('SASB DB'!$BC$8:$EL$40,'CalcSheet (hide this)'!$B7,MATCH('CalcSheet (hide this)'!C$4,'SASB DB'!$BC$7:$EL$7,0))))</f>
        <v/>
      </c>
      <c r="D7" s="365" t="str" cm="1">
        <f t="array" ref="D7">+IF(ISBLANK($B7),"",IF(INDEX('SASB DB'!$BC$8:$EL$40,'CalcSheet (hide this)'!$B7,MATCH('CalcSheet (hide this)'!D$4,'SASB DB'!$BC$7:$EL$7,0))=0,"",INDEX('SASB DB'!$BC$8:$EL$40,'CalcSheet (hide this)'!$B7,MATCH('CalcSheet (hide this)'!D$4,'SASB DB'!$BC$7:$EL$7,0))))</f>
        <v/>
      </c>
      <c r="E7" s="365" t="str" cm="1">
        <f t="array" ref="E7">+IF(ISBLANK($B7),"",IF(INDEX('SASB DB'!$BC$8:$EL$40,'CalcSheet (hide this)'!$B7,MATCH('CalcSheet (hide this)'!E$4,'SASB DB'!$BC$7:$EL$7,0))=0,"",INDEX('SASB DB'!$BC$8:$EL$40,'CalcSheet (hide this)'!$B7,MATCH('CalcSheet (hide this)'!E$4,'SASB DB'!$BC$7:$EL$7,0))))</f>
        <v/>
      </c>
      <c r="F7" s="365"/>
      <c r="G7" s="365"/>
      <c r="H7" s="365"/>
      <c r="I7" s="366"/>
      <c r="K7" s="379">
        <f t="shared" si="8"/>
        <v>0</v>
      </c>
      <c r="L7" s="379">
        <f t="shared" si="9"/>
        <v>0</v>
      </c>
      <c r="M7" s="379">
        <f t="shared" si="10"/>
        <v>0</v>
      </c>
      <c r="N7" s="379">
        <f t="shared" si="11"/>
        <v>0</v>
      </c>
      <c r="O7" s="379">
        <f t="shared" si="12"/>
        <v>0</v>
      </c>
      <c r="P7" s="379">
        <f t="shared" si="13"/>
        <v>0</v>
      </c>
      <c r="Q7" s="379">
        <f t="shared" si="14"/>
        <v>0</v>
      </c>
      <c r="R7" s="379"/>
      <c r="T7" s="379">
        <f t="shared" si="15"/>
        <v>0</v>
      </c>
      <c r="U7" s="379">
        <f>+IF(L7=0,0,L7+SUM($K$3:K$3))</f>
        <v>0</v>
      </c>
      <c r="V7" s="379">
        <f>+IF(M7=0,0,M7+SUM($K$3:L$3))</f>
        <v>0</v>
      </c>
      <c r="W7" s="379">
        <f>+IF(N7=0,0,N7+SUM($K$3:M$3))</f>
        <v>0</v>
      </c>
      <c r="X7" s="379">
        <f>+IF(O7=0,0,O7+SUM($K$3:N$3))</f>
        <v>0</v>
      </c>
      <c r="Y7" s="379">
        <f>+IF(P7=0,0,P7+SUM($K$3:O$3))</f>
        <v>0</v>
      </c>
      <c r="Z7" s="379">
        <f>+IF(Q7=0,0,Q7+SUM($K$3:P$3))</f>
        <v>0</v>
      </c>
      <c r="AB7" s="382">
        <f t="shared" si="16"/>
        <v>1</v>
      </c>
      <c r="AC7" s="380">
        <f t="shared" ref="AC7:AC70" si="19">+AC6+1</f>
        <v>3</v>
      </c>
      <c r="AD7" t="str">
        <f t="array" aca="1" ref="AD7" ca="1">+IFERROR(INDEX($C$5:$I$37,MATCH(AC7,OFFSET($S$5:$S$37,0,AB7),0),AB7),"")</f>
        <v/>
      </c>
      <c r="AF7">
        <f t="shared" ca="1" si="7"/>
        <v>0</v>
      </c>
      <c r="AG7">
        <f ca="1">+IF(AF7=0,0,SUM($AF$5:AF7))</f>
        <v>0</v>
      </c>
      <c r="AI7" s="380">
        <f t="shared" ref="AI7:AI34" si="20">+AI6+1</f>
        <v>3</v>
      </c>
      <c r="AJ7" t="str">
        <f t="shared" ca="1" si="17"/>
        <v/>
      </c>
    </row>
    <row r="8" spans="2:36" x14ac:dyDescent="0.35">
      <c r="B8" s="367">
        <f t="shared" si="18"/>
        <v>4</v>
      </c>
      <c r="C8" s="365" t="str" cm="1">
        <f t="array" ref="C8">+IF(ISBLANK($B8),"",IF(INDEX('SASB DB'!$BC$8:$EL$40,'CalcSheet (hide this)'!$B8,MATCH('CalcSheet (hide this)'!C$4,'SASB DB'!$BC$7:$EL$7,0))=0,"",INDEX('SASB DB'!$BC$8:$EL$40,'CalcSheet (hide this)'!$B8,MATCH('CalcSheet (hide this)'!C$4,'SASB DB'!$BC$7:$EL$7,0))))</f>
        <v/>
      </c>
      <c r="D8" s="365" t="str" cm="1">
        <f t="array" ref="D8">+IF(ISBLANK($B8),"",IF(INDEX('SASB DB'!$BC$8:$EL$40,'CalcSheet (hide this)'!$B8,MATCH('CalcSheet (hide this)'!D$4,'SASB DB'!$BC$7:$EL$7,0))=0,"",INDEX('SASB DB'!$BC$8:$EL$40,'CalcSheet (hide this)'!$B8,MATCH('CalcSheet (hide this)'!D$4,'SASB DB'!$BC$7:$EL$7,0))))</f>
        <v/>
      </c>
      <c r="E8" s="365" t="str" cm="1">
        <f t="array" ref="E8">+IF(ISBLANK($B8),"",IF(INDEX('SASB DB'!$BC$8:$EL$40,'CalcSheet (hide this)'!$B8,MATCH('CalcSheet (hide this)'!E$4,'SASB DB'!$BC$7:$EL$7,0))=0,"",INDEX('SASB DB'!$BC$8:$EL$40,'CalcSheet (hide this)'!$B8,MATCH('CalcSheet (hide this)'!E$4,'SASB DB'!$BC$7:$EL$7,0))))</f>
        <v/>
      </c>
      <c r="F8" s="365"/>
      <c r="G8" s="365"/>
      <c r="H8" s="365"/>
      <c r="I8" s="366"/>
      <c r="K8" s="379">
        <f t="shared" si="8"/>
        <v>0</v>
      </c>
      <c r="L8" s="379">
        <f t="shared" si="9"/>
        <v>0</v>
      </c>
      <c r="M8" s="379">
        <f t="shared" si="10"/>
        <v>0</v>
      </c>
      <c r="N8" s="379">
        <f t="shared" si="11"/>
        <v>0</v>
      </c>
      <c r="O8" s="379">
        <f t="shared" si="12"/>
        <v>0</v>
      </c>
      <c r="P8" s="379">
        <f t="shared" si="13"/>
        <v>0</v>
      </c>
      <c r="Q8" s="379">
        <f t="shared" si="14"/>
        <v>0</v>
      </c>
      <c r="R8" s="379"/>
      <c r="T8" s="379">
        <f t="shared" si="15"/>
        <v>0</v>
      </c>
      <c r="U8" s="379">
        <f>+IF(L8=0,0,L8+SUM($K$3:K$3))</f>
        <v>0</v>
      </c>
      <c r="V8" s="379">
        <f>+IF(M8=0,0,M8+SUM($K$3:L$3))</f>
        <v>0</v>
      </c>
      <c r="W8" s="379">
        <f>+IF(N8=0,0,N8+SUM($K$3:M$3))</f>
        <v>0</v>
      </c>
      <c r="X8" s="379">
        <f>+IF(O8=0,0,O8+SUM($K$3:N$3))</f>
        <v>0</v>
      </c>
      <c r="Y8" s="379">
        <f>+IF(P8=0,0,P8+SUM($K$3:O$3))</f>
        <v>0</v>
      </c>
      <c r="Z8" s="379">
        <f>+IF(Q8=0,0,Q8+SUM($K$3:P$3))</f>
        <v>0</v>
      </c>
      <c r="AB8" s="382">
        <f t="shared" si="16"/>
        <v>1</v>
      </c>
      <c r="AC8" s="380">
        <f t="shared" si="19"/>
        <v>4</v>
      </c>
      <c r="AD8" t="str">
        <f t="array" aca="1" ref="AD8" ca="1">+IFERROR(INDEX($C$5:$I$37,MATCH(AC8,OFFSET($S$5:$S$37,0,AB8),0),AB8),"")</f>
        <v/>
      </c>
      <c r="AF8">
        <f t="shared" ca="1" si="7"/>
        <v>0</v>
      </c>
      <c r="AG8">
        <f ca="1">+IF(AF8=0,0,SUM($AF$5:AF8))</f>
        <v>0</v>
      </c>
      <c r="AI8" s="380">
        <f t="shared" si="20"/>
        <v>4</v>
      </c>
      <c r="AJ8" t="str">
        <f t="shared" ca="1" si="17"/>
        <v/>
      </c>
    </row>
    <row r="9" spans="2:36" x14ac:dyDescent="0.35">
      <c r="B9" s="367">
        <f t="shared" si="18"/>
        <v>5</v>
      </c>
      <c r="C9" s="365" t="str" cm="1">
        <f t="array" ref="C9">+IF(ISBLANK($B9),"",IF(INDEX('SASB DB'!$BC$8:$EL$40,'CalcSheet (hide this)'!$B9,MATCH('CalcSheet (hide this)'!C$4,'SASB DB'!$BC$7:$EL$7,0))=0,"",INDEX('SASB DB'!$BC$8:$EL$40,'CalcSheet (hide this)'!$B9,MATCH('CalcSheet (hide this)'!C$4,'SASB DB'!$BC$7:$EL$7,0))))</f>
        <v/>
      </c>
      <c r="D9" s="365" t="str" cm="1">
        <f t="array" ref="D9">+IF(ISBLANK($B9),"",IF(INDEX('SASB DB'!$BC$8:$EL$40,'CalcSheet (hide this)'!$B9,MATCH('CalcSheet (hide this)'!D$4,'SASB DB'!$BC$7:$EL$7,0))=0,"",INDEX('SASB DB'!$BC$8:$EL$40,'CalcSheet (hide this)'!$B9,MATCH('CalcSheet (hide this)'!D$4,'SASB DB'!$BC$7:$EL$7,0))))</f>
        <v/>
      </c>
      <c r="E9" s="365" t="str" cm="1">
        <f t="array" ref="E9">+IF(ISBLANK($B9),"",IF(INDEX('SASB DB'!$BC$8:$EL$40,'CalcSheet (hide this)'!$B9,MATCH('CalcSheet (hide this)'!E$4,'SASB DB'!$BC$7:$EL$7,0))=0,"",INDEX('SASB DB'!$BC$8:$EL$40,'CalcSheet (hide this)'!$B9,MATCH('CalcSheet (hide this)'!E$4,'SASB DB'!$BC$7:$EL$7,0))))</f>
        <v/>
      </c>
      <c r="F9" s="365"/>
      <c r="G9" s="365"/>
      <c r="H9" s="365"/>
      <c r="I9" s="366"/>
      <c r="K9" s="379">
        <f t="shared" si="8"/>
        <v>0</v>
      </c>
      <c r="L9" s="379">
        <f t="shared" si="9"/>
        <v>0</v>
      </c>
      <c r="M9" s="379">
        <f t="shared" si="10"/>
        <v>0</v>
      </c>
      <c r="N9" s="379">
        <f t="shared" si="11"/>
        <v>0</v>
      </c>
      <c r="O9" s="379">
        <f t="shared" si="12"/>
        <v>0</v>
      </c>
      <c r="P9" s="379">
        <f t="shared" si="13"/>
        <v>0</v>
      </c>
      <c r="Q9" s="379">
        <f t="shared" si="14"/>
        <v>0</v>
      </c>
      <c r="R9" s="379"/>
      <c r="T9" s="379">
        <f t="shared" si="15"/>
        <v>0</v>
      </c>
      <c r="U9" s="379">
        <f>+IF(L9=0,0,L9+SUM($K$3:K$3))</f>
        <v>0</v>
      </c>
      <c r="V9" s="379">
        <f>+IF(M9=0,0,M9+SUM($K$3:L$3))</f>
        <v>0</v>
      </c>
      <c r="W9" s="379">
        <f>+IF(N9=0,0,N9+SUM($K$3:M$3))</f>
        <v>0</v>
      </c>
      <c r="X9" s="379">
        <f>+IF(O9=0,0,O9+SUM($K$3:N$3))</f>
        <v>0</v>
      </c>
      <c r="Y9" s="379">
        <f>+IF(P9=0,0,P9+SUM($K$3:O$3))</f>
        <v>0</v>
      </c>
      <c r="Z9" s="379">
        <f>+IF(Q9=0,0,Q9+SUM($K$3:P$3))</f>
        <v>0</v>
      </c>
      <c r="AB9" s="382">
        <f t="shared" si="16"/>
        <v>1</v>
      </c>
      <c r="AC9" s="380">
        <f t="shared" si="19"/>
        <v>5</v>
      </c>
      <c r="AD9" t="str">
        <f t="array" aca="1" ref="AD9" ca="1">+IFERROR(INDEX($C$5:$I$37,MATCH(AC9,OFFSET($S$5:$S$37,0,AB9),0),AB9),"")</f>
        <v/>
      </c>
      <c r="AF9">
        <f t="shared" ca="1" si="7"/>
        <v>0</v>
      </c>
      <c r="AG9">
        <f ca="1">+IF(AF9=0,0,SUM($AF$5:AF9))</f>
        <v>0</v>
      </c>
      <c r="AI9" s="380">
        <f t="shared" si="20"/>
        <v>5</v>
      </c>
      <c r="AJ9" t="str">
        <f t="shared" ca="1" si="17"/>
        <v/>
      </c>
    </row>
    <row r="10" spans="2:36" x14ac:dyDescent="0.35">
      <c r="B10" s="367">
        <f t="shared" si="18"/>
        <v>6</v>
      </c>
      <c r="C10" s="365" t="str" cm="1">
        <f t="array" ref="C10">+IF(ISBLANK($B10),"",IF(INDEX('SASB DB'!$BC$8:$EL$40,'CalcSheet (hide this)'!$B10,MATCH('CalcSheet (hide this)'!C$4,'SASB DB'!$BC$7:$EL$7,0))=0,"",INDEX('SASB DB'!$BC$8:$EL$40,'CalcSheet (hide this)'!$B10,MATCH('CalcSheet (hide this)'!C$4,'SASB DB'!$BC$7:$EL$7,0))))</f>
        <v/>
      </c>
      <c r="D10" s="365" t="str" cm="1">
        <f t="array" ref="D10">+IF(ISBLANK($B10),"",IF(INDEX('SASB DB'!$BC$8:$EL$40,'CalcSheet (hide this)'!$B10,MATCH('CalcSheet (hide this)'!D$4,'SASB DB'!$BC$7:$EL$7,0))=0,"",INDEX('SASB DB'!$BC$8:$EL$40,'CalcSheet (hide this)'!$B10,MATCH('CalcSheet (hide this)'!D$4,'SASB DB'!$BC$7:$EL$7,0))))</f>
        <v/>
      </c>
      <c r="E10" s="365" t="str" cm="1">
        <f t="array" ref="E10">+IF(ISBLANK($B10),"",IF(INDEX('SASB DB'!$BC$8:$EL$40,'CalcSheet (hide this)'!$B10,MATCH('CalcSheet (hide this)'!E$4,'SASB DB'!$BC$7:$EL$7,0))=0,"",INDEX('SASB DB'!$BC$8:$EL$40,'CalcSheet (hide this)'!$B10,MATCH('CalcSheet (hide this)'!E$4,'SASB DB'!$BC$7:$EL$7,0))))</f>
        <v/>
      </c>
      <c r="F10" s="365"/>
      <c r="G10" s="365"/>
      <c r="H10" s="365"/>
      <c r="I10" s="366"/>
      <c r="K10" s="379">
        <f t="shared" si="8"/>
        <v>0</v>
      </c>
      <c r="L10" s="379">
        <f t="shared" si="9"/>
        <v>0</v>
      </c>
      <c r="M10" s="379">
        <f t="shared" si="10"/>
        <v>0</v>
      </c>
      <c r="N10" s="379">
        <f t="shared" si="11"/>
        <v>0</v>
      </c>
      <c r="O10" s="379">
        <f t="shared" si="12"/>
        <v>0</v>
      </c>
      <c r="P10" s="379">
        <f t="shared" si="13"/>
        <v>0</v>
      </c>
      <c r="Q10" s="379">
        <f t="shared" si="14"/>
        <v>0</v>
      </c>
      <c r="R10" s="379"/>
      <c r="T10" s="379">
        <f t="shared" si="15"/>
        <v>0</v>
      </c>
      <c r="U10" s="379">
        <f>+IF(L10=0,0,L10+SUM($K$3:K$3))</f>
        <v>0</v>
      </c>
      <c r="V10" s="379">
        <f>+IF(M10=0,0,M10+SUM($K$3:L$3))</f>
        <v>0</v>
      </c>
      <c r="W10" s="379">
        <f>+IF(N10=0,0,N10+SUM($K$3:M$3))</f>
        <v>0</v>
      </c>
      <c r="X10" s="379">
        <f>+IF(O10=0,0,O10+SUM($K$3:N$3))</f>
        <v>0</v>
      </c>
      <c r="Y10" s="379">
        <f>+IF(P10=0,0,P10+SUM($K$3:O$3))</f>
        <v>0</v>
      </c>
      <c r="Z10" s="379">
        <f>+IF(Q10=0,0,Q10+SUM($K$3:P$3))</f>
        <v>0</v>
      </c>
      <c r="AB10" s="382">
        <f t="shared" si="16"/>
        <v>1</v>
      </c>
      <c r="AC10" s="380">
        <f t="shared" si="19"/>
        <v>6</v>
      </c>
      <c r="AD10" t="str">
        <f t="array" aca="1" ref="AD10" ca="1">+IFERROR(INDEX($C$5:$I$37,MATCH(AC10,OFFSET($S$5:$S$37,0,AB10),0),AB10),"")</f>
        <v/>
      </c>
      <c r="AF10">
        <f t="shared" ca="1" si="7"/>
        <v>0</v>
      </c>
      <c r="AG10">
        <f ca="1">+IF(AF10=0,0,SUM($AF$5:AF10))</f>
        <v>0</v>
      </c>
      <c r="AI10" s="380">
        <f t="shared" si="20"/>
        <v>6</v>
      </c>
      <c r="AJ10" t="str">
        <f t="shared" ca="1" si="17"/>
        <v/>
      </c>
    </row>
    <row r="11" spans="2:36" x14ac:dyDescent="0.35">
      <c r="B11" s="367">
        <f t="shared" si="18"/>
        <v>7</v>
      </c>
      <c r="C11" s="365" t="str" cm="1">
        <f t="array" ref="C11">+IF(ISBLANK($B11),"",IF(INDEX('SASB DB'!$BC$8:$EL$40,'CalcSheet (hide this)'!$B11,MATCH('CalcSheet (hide this)'!C$4,'SASB DB'!$BC$7:$EL$7,0))=0,"",INDEX('SASB DB'!$BC$8:$EL$40,'CalcSheet (hide this)'!$B11,MATCH('CalcSheet (hide this)'!C$4,'SASB DB'!$BC$7:$EL$7,0))))</f>
        <v/>
      </c>
      <c r="D11" s="365" t="str" cm="1">
        <f t="array" ref="D11">+IF(ISBLANK($B11),"",IF(INDEX('SASB DB'!$BC$8:$EL$40,'CalcSheet (hide this)'!$B11,MATCH('CalcSheet (hide this)'!D$4,'SASB DB'!$BC$7:$EL$7,0))=0,"",INDEX('SASB DB'!$BC$8:$EL$40,'CalcSheet (hide this)'!$B11,MATCH('CalcSheet (hide this)'!D$4,'SASB DB'!$BC$7:$EL$7,0))))</f>
        <v/>
      </c>
      <c r="E11" s="365" t="str" cm="1">
        <f t="array" ref="E11">+IF(ISBLANK($B11),"",IF(INDEX('SASB DB'!$BC$8:$EL$40,'CalcSheet (hide this)'!$B11,MATCH('CalcSheet (hide this)'!E$4,'SASB DB'!$BC$7:$EL$7,0))=0,"",INDEX('SASB DB'!$BC$8:$EL$40,'CalcSheet (hide this)'!$B11,MATCH('CalcSheet (hide this)'!E$4,'SASB DB'!$BC$7:$EL$7,0))))</f>
        <v/>
      </c>
      <c r="F11" s="365"/>
      <c r="G11" s="365"/>
      <c r="H11" s="365"/>
      <c r="I11" s="366"/>
      <c r="K11" s="379">
        <f t="shared" si="8"/>
        <v>0</v>
      </c>
      <c r="L11" s="379">
        <f t="shared" si="9"/>
        <v>0</v>
      </c>
      <c r="M11" s="379">
        <f t="shared" si="10"/>
        <v>0</v>
      </c>
      <c r="N11" s="379">
        <f t="shared" si="11"/>
        <v>0</v>
      </c>
      <c r="O11" s="379">
        <f t="shared" si="12"/>
        <v>0</v>
      </c>
      <c r="P11" s="379">
        <f t="shared" si="13"/>
        <v>0</v>
      </c>
      <c r="Q11" s="379">
        <f t="shared" si="14"/>
        <v>0</v>
      </c>
      <c r="R11" s="379"/>
      <c r="T11" s="379">
        <f t="shared" si="15"/>
        <v>0</v>
      </c>
      <c r="U11" s="379">
        <f>+IF(L11=0,0,L11+SUM($K$3:K$3))</f>
        <v>0</v>
      </c>
      <c r="V11" s="379">
        <f>+IF(M11=0,0,M11+SUM($K$3:L$3))</f>
        <v>0</v>
      </c>
      <c r="W11" s="379">
        <f>+IF(N11=0,0,N11+SUM($K$3:M$3))</f>
        <v>0</v>
      </c>
      <c r="X11" s="379">
        <f>+IF(O11=0,0,O11+SUM($K$3:N$3))</f>
        <v>0</v>
      </c>
      <c r="Y11" s="379">
        <f>+IF(P11=0,0,P11+SUM($K$3:O$3))</f>
        <v>0</v>
      </c>
      <c r="Z11" s="379">
        <f>+IF(Q11=0,0,Q11+SUM($K$3:P$3))</f>
        <v>0</v>
      </c>
      <c r="AB11" s="382">
        <f t="shared" si="16"/>
        <v>1</v>
      </c>
      <c r="AC11" s="380">
        <f t="shared" si="19"/>
        <v>7</v>
      </c>
      <c r="AD11" t="str">
        <f t="array" aca="1" ref="AD11" ca="1">+IFERROR(INDEX($C$5:$I$37,MATCH(AC11,OFFSET($S$5:$S$37,0,AB11),0),AB11),"")</f>
        <v/>
      </c>
      <c r="AF11">
        <f t="shared" ca="1" si="7"/>
        <v>0</v>
      </c>
      <c r="AG11">
        <f ca="1">+IF(AF11=0,0,SUM($AF$5:AF11))</f>
        <v>0</v>
      </c>
      <c r="AI11" s="380">
        <f t="shared" si="20"/>
        <v>7</v>
      </c>
      <c r="AJ11" t="str">
        <f t="shared" ca="1" si="17"/>
        <v/>
      </c>
    </row>
    <row r="12" spans="2:36" x14ac:dyDescent="0.35">
      <c r="B12" s="367">
        <f t="shared" si="18"/>
        <v>8</v>
      </c>
      <c r="C12" s="365" t="str" cm="1">
        <f t="array" ref="C12">+IF(ISBLANK($B12),"",IF(INDEX('SASB DB'!$BC$8:$EL$40,'CalcSheet (hide this)'!$B12,MATCH('CalcSheet (hide this)'!C$4,'SASB DB'!$BC$7:$EL$7,0))=0,"",INDEX('SASB DB'!$BC$8:$EL$40,'CalcSheet (hide this)'!$B12,MATCH('CalcSheet (hide this)'!C$4,'SASB DB'!$BC$7:$EL$7,0))))</f>
        <v/>
      </c>
      <c r="D12" s="365" t="str" cm="1">
        <f t="array" ref="D12">+IF(ISBLANK($B12),"",IF(INDEX('SASB DB'!$BC$8:$EL$40,'CalcSheet (hide this)'!$B12,MATCH('CalcSheet (hide this)'!D$4,'SASB DB'!$BC$7:$EL$7,0))=0,"",INDEX('SASB DB'!$BC$8:$EL$40,'CalcSheet (hide this)'!$B12,MATCH('CalcSheet (hide this)'!D$4,'SASB DB'!$BC$7:$EL$7,0))))</f>
        <v/>
      </c>
      <c r="E12" s="365" t="str" cm="1">
        <f t="array" ref="E12">+IF(ISBLANK($B12),"",IF(INDEX('SASB DB'!$BC$8:$EL$40,'CalcSheet (hide this)'!$B12,MATCH('CalcSheet (hide this)'!E$4,'SASB DB'!$BC$7:$EL$7,0))=0,"",INDEX('SASB DB'!$BC$8:$EL$40,'CalcSheet (hide this)'!$B12,MATCH('CalcSheet (hide this)'!E$4,'SASB DB'!$BC$7:$EL$7,0))))</f>
        <v/>
      </c>
      <c r="F12" s="365"/>
      <c r="G12" s="365"/>
      <c r="H12" s="365"/>
      <c r="I12" s="366"/>
      <c r="K12" s="379">
        <f t="shared" si="8"/>
        <v>0</v>
      </c>
      <c r="L12" s="379">
        <f t="shared" si="9"/>
        <v>0</v>
      </c>
      <c r="M12" s="379">
        <f t="shared" si="10"/>
        <v>0</v>
      </c>
      <c r="N12" s="379">
        <f t="shared" si="11"/>
        <v>0</v>
      </c>
      <c r="O12" s="379">
        <f t="shared" si="12"/>
        <v>0</v>
      </c>
      <c r="P12" s="379">
        <f t="shared" si="13"/>
        <v>0</v>
      </c>
      <c r="Q12" s="379">
        <f t="shared" si="14"/>
        <v>0</v>
      </c>
      <c r="R12" s="379"/>
      <c r="T12" s="379">
        <f t="shared" si="15"/>
        <v>0</v>
      </c>
      <c r="U12" s="379">
        <f>+IF(L12=0,0,L12+SUM($K$3:K$3))</f>
        <v>0</v>
      </c>
      <c r="V12" s="379">
        <f>+IF(M12=0,0,M12+SUM($K$3:L$3))</f>
        <v>0</v>
      </c>
      <c r="W12" s="379">
        <f>+IF(N12=0,0,N12+SUM($K$3:M$3))</f>
        <v>0</v>
      </c>
      <c r="X12" s="379">
        <f>+IF(O12=0,0,O12+SUM($K$3:N$3))</f>
        <v>0</v>
      </c>
      <c r="Y12" s="379">
        <f>+IF(P12=0,0,P12+SUM($K$3:O$3))</f>
        <v>0</v>
      </c>
      <c r="Z12" s="379">
        <f>+IF(Q12=0,0,Q12+SUM($K$3:P$3))</f>
        <v>0</v>
      </c>
      <c r="AB12" s="382">
        <f t="shared" si="16"/>
        <v>1</v>
      </c>
      <c r="AC12" s="380">
        <f t="shared" si="19"/>
        <v>8</v>
      </c>
      <c r="AD12" t="str">
        <f t="array" aca="1" ref="AD12" ca="1">+IFERROR(INDEX($C$5:$I$37,MATCH(AC12,OFFSET($S$5:$S$37,0,AB12),0),AB12),"")</f>
        <v/>
      </c>
      <c r="AF12">
        <f t="shared" ca="1" si="7"/>
        <v>0</v>
      </c>
      <c r="AG12">
        <f ca="1">+IF(AF12=0,0,SUM($AF$5:AF12))</f>
        <v>0</v>
      </c>
      <c r="AI12" s="380">
        <f t="shared" si="20"/>
        <v>8</v>
      </c>
      <c r="AJ12" t="str">
        <f t="shared" ca="1" si="17"/>
        <v/>
      </c>
    </row>
    <row r="13" spans="2:36" x14ac:dyDescent="0.35">
      <c r="B13" s="367">
        <f t="shared" si="18"/>
        <v>9</v>
      </c>
      <c r="C13" s="365" t="str" cm="1">
        <f t="array" ref="C13">+IF(ISBLANK($B13),"",IF(INDEX('SASB DB'!$BC$8:$EL$40,'CalcSheet (hide this)'!$B13,MATCH('CalcSheet (hide this)'!C$4,'SASB DB'!$BC$7:$EL$7,0))=0,"",INDEX('SASB DB'!$BC$8:$EL$40,'CalcSheet (hide this)'!$B13,MATCH('CalcSheet (hide this)'!C$4,'SASB DB'!$BC$7:$EL$7,0))))</f>
        <v/>
      </c>
      <c r="D13" s="365" t="str" cm="1">
        <f t="array" ref="D13">+IF(ISBLANK($B13),"",IF(INDEX('SASB DB'!$BC$8:$EL$40,'CalcSheet (hide this)'!$B13,MATCH('CalcSheet (hide this)'!D$4,'SASB DB'!$BC$7:$EL$7,0))=0,"",INDEX('SASB DB'!$BC$8:$EL$40,'CalcSheet (hide this)'!$B13,MATCH('CalcSheet (hide this)'!D$4,'SASB DB'!$BC$7:$EL$7,0))))</f>
        <v/>
      </c>
      <c r="E13" s="365" t="str" cm="1">
        <f t="array" ref="E13">+IF(ISBLANK($B13),"",IF(INDEX('SASB DB'!$BC$8:$EL$40,'CalcSheet (hide this)'!$B13,MATCH('CalcSheet (hide this)'!E$4,'SASB DB'!$BC$7:$EL$7,0))=0,"",INDEX('SASB DB'!$BC$8:$EL$40,'CalcSheet (hide this)'!$B13,MATCH('CalcSheet (hide this)'!E$4,'SASB DB'!$BC$7:$EL$7,0))))</f>
        <v/>
      </c>
      <c r="F13" s="365"/>
      <c r="G13" s="365"/>
      <c r="H13" s="365"/>
      <c r="I13" s="366"/>
      <c r="K13" s="379">
        <f t="shared" si="8"/>
        <v>0</v>
      </c>
      <c r="L13" s="379">
        <f t="shared" si="9"/>
        <v>0</v>
      </c>
      <c r="M13" s="379">
        <f t="shared" si="10"/>
        <v>0</v>
      </c>
      <c r="N13" s="379">
        <f t="shared" si="11"/>
        <v>0</v>
      </c>
      <c r="O13" s="379">
        <f t="shared" si="12"/>
        <v>0</v>
      </c>
      <c r="P13" s="379">
        <f t="shared" si="13"/>
        <v>0</v>
      </c>
      <c r="Q13" s="379">
        <f t="shared" si="14"/>
        <v>0</v>
      </c>
      <c r="R13" s="379"/>
      <c r="T13" s="379">
        <f t="shared" si="15"/>
        <v>0</v>
      </c>
      <c r="U13" s="379">
        <f>+IF(L13=0,0,L13+SUM($K$3:K$3))</f>
        <v>0</v>
      </c>
      <c r="V13" s="379">
        <f>+IF(M13=0,0,M13+SUM($K$3:L$3))</f>
        <v>0</v>
      </c>
      <c r="W13" s="379">
        <f>+IF(N13=0,0,N13+SUM($K$3:M$3))</f>
        <v>0</v>
      </c>
      <c r="X13" s="379">
        <f>+IF(O13=0,0,O13+SUM($K$3:N$3))</f>
        <v>0</v>
      </c>
      <c r="Y13" s="379">
        <f>+IF(P13=0,0,P13+SUM($K$3:O$3))</f>
        <v>0</v>
      </c>
      <c r="Z13" s="379">
        <f>+IF(Q13=0,0,Q13+SUM($K$3:P$3))</f>
        <v>0</v>
      </c>
      <c r="AB13" s="382">
        <f t="shared" si="16"/>
        <v>1</v>
      </c>
      <c r="AC13" s="380">
        <f t="shared" si="19"/>
        <v>9</v>
      </c>
      <c r="AD13" t="str">
        <f t="array" aca="1" ref="AD13" ca="1">+IFERROR(INDEX($C$5:$I$37,MATCH(AC13,OFFSET($S$5:$S$37,0,AB13),0),AB13),"")</f>
        <v/>
      </c>
      <c r="AF13">
        <f t="shared" ca="1" si="7"/>
        <v>0</v>
      </c>
      <c r="AG13">
        <f ca="1">+IF(AF13=0,0,SUM($AF$5:AF13))</f>
        <v>0</v>
      </c>
      <c r="AI13" s="380">
        <f t="shared" si="20"/>
        <v>9</v>
      </c>
      <c r="AJ13" t="str">
        <f t="shared" ca="1" si="17"/>
        <v/>
      </c>
    </row>
    <row r="14" spans="2:36" x14ac:dyDescent="0.35">
      <c r="B14" s="367">
        <f t="shared" si="18"/>
        <v>10</v>
      </c>
      <c r="C14" s="365" t="str" cm="1">
        <f t="array" ref="C14">+IF(ISBLANK($B14),"",IF(INDEX('SASB DB'!$BC$8:$EL$40,'CalcSheet (hide this)'!$B14,MATCH('CalcSheet (hide this)'!C$4,'SASB DB'!$BC$7:$EL$7,0))=0,"",INDEX('SASB DB'!$BC$8:$EL$40,'CalcSheet (hide this)'!$B14,MATCH('CalcSheet (hide this)'!C$4,'SASB DB'!$BC$7:$EL$7,0))))</f>
        <v/>
      </c>
      <c r="D14" s="365" t="str" cm="1">
        <f t="array" ref="D14">+IF(ISBLANK($B14),"",IF(INDEX('SASB DB'!$BC$8:$EL$40,'CalcSheet (hide this)'!$B14,MATCH('CalcSheet (hide this)'!D$4,'SASB DB'!$BC$7:$EL$7,0))=0,"",INDEX('SASB DB'!$BC$8:$EL$40,'CalcSheet (hide this)'!$B14,MATCH('CalcSheet (hide this)'!D$4,'SASB DB'!$BC$7:$EL$7,0))))</f>
        <v/>
      </c>
      <c r="E14" s="365" t="str" cm="1">
        <f t="array" ref="E14">+IF(ISBLANK($B14),"",IF(INDEX('SASB DB'!$BC$8:$EL$40,'CalcSheet (hide this)'!$B14,MATCH('CalcSheet (hide this)'!E$4,'SASB DB'!$BC$7:$EL$7,0))=0,"",INDEX('SASB DB'!$BC$8:$EL$40,'CalcSheet (hide this)'!$B14,MATCH('CalcSheet (hide this)'!E$4,'SASB DB'!$BC$7:$EL$7,0))))</f>
        <v/>
      </c>
      <c r="F14" s="365"/>
      <c r="G14" s="365"/>
      <c r="H14" s="365"/>
      <c r="I14" s="366"/>
      <c r="K14" s="379">
        <f t="shared" si="8"/>
        <v>0</v>
      </c>
      <c r="L14" s="379">
        <f t="shared" si="9"/>
        <v>0</v>
      </c>
      <c r="M14" s="379">
        <f t="shared" si="10"/>
        <v>0</v>
      </c>
      <c r="N14" s="379">
        <f t="shared" si="11"/>
        <v>0</v>
      </c>
      <c r="O14" s="379">
        <f t="shared" si="12"/>
        <v>0</v>
      </c>
      <c r="P14" s="379">
        <f t="shared" si="13"/>
        <v>0</v>
      </c>
      <c r="Q14" s="379">
        <f t="shared" si="14"/>
        <v>0</v>
      </c>
      <c r="R14" s="379"/>
      <c r="T14" s="379">
        <f t="shared" si="15"/>
        <v>0</v>
      </c>
      <c r="U14" s="379">
        <f>+IF(L14=0,0,L14+SUM($K$3:K$3))</f>
        <v>0</v>
      </c>
      <c r="V14" s="379">
        <f>+IF(M14=0,0,M14+SUM($K$3:L$3))</f>
        <v>0</v>
      </c>
      <c r="W14" s="379">
        <f>+IF(N14=0,0,N14+SUM($K$3:M$3))</f>
        <v>0</v>
      </c>
      <c r="X14" s="379">
        <f>+IF(O14=0,0,O14+SUM($K$3:N$3))</f>
        <v>0</v>
      </c>
      <c r="Y14" s="379">
        <f>+IF(P14=0,0,P14+SUM($K$3:O$3))</f>
        <v>0</v>
      </c>
      <c r="Z14" s="379">
        <f>+IF(Q14=0,0,Q14+SUM($K$3:P$3))</f>
        <v>0</v>
      </c>
      <c r="AB14" s="382">
        <f t="shared" si="16"/>
        <v>1</v>
      </c>
      <c r="AC14" s="380">
        <f t="shared" si="19"/>
        <v>10</v>
      </c>
      <c r="AD14" t="str">
        <f t="array" aca="1" ref="AD14" ca="1">+IFERROR(INDEX($C$5:$I$37,MATCH(AC14,OFFSET($S$5:$S$37,0,AB14),0),AB14),"")</f>
        <v/>
      </c>
      <c r="AF14">
        <f t="shared" ca="1" si="7"/>
        <v>0</v>
      </c>
      <c r="AG14">
        <f ca="1">+IF(AF14=0,0,SUM($AF$5:AF14))</f>
        <v>0</v>
      </c>
      <c r="AI14" s="380">
        <f t="shared" si="20"/>
        <v>10</v>
      </c>
      <c r="AJ14" t="str">
        <f t="shared" ca="1" si="17"/>
        <v/>
      </c>
    </row>
    <row r="15" spans="2:36" x14ac:dyDescent="0.35">
      <c r="B15" s="367">
        <f t="shared" si="18"/>
        <v>11</v>
      </c>
      <c r="C15" s="365" t="str" cm="1">
        <f t="array" ref="C15">+IF(ISBLANK($B15),"",IF(INDEX('SASB DB'!$BC$8:$EL$40,'CalcSheet (hide this)'!$B15,MATCH('CalcSheet (hide this)'!C$4,'SASB DB'!$BC$7:$EL$7,0))=0,"",INDEX('SASB DB'!$BC$8:$EL$40,'CalcSheet (hide this)'!$B15,MATCH('CalcSheet (hide this)'!C$4,'SASB DB'!$BC$7:$EL$7,0))))</f>
        <v/>
      </c>
      <c r="D15" s="365" t="str" cm="1">
        <f t="array" ref="D15">+IF(ISBLANK($B15),"",IF(INDEX('SASB DB'!$BC$8:$EL$40,'CalcSheet (hide this)'!$B15,MATCH('CalcSheet (hide this)'!D$4,'SASB DB'!$BC$7:$EL$7,0))=0,"",INDEX('SASB DB'!$BC$8:$EL$40,'CalcSheet (hide this)'!$B15,MATCH('CalcSheet (hide this)'!D$4,'SASB DB'!$BC$7:$EL$7,0))))</f>
        <v/>
      </c>
      <c r="E15" s="365" t="str" cm="1">
        <f t="array" ref="E15">+IF(ISBLANK($B15),"",IF(INDEX('SASB DB'!$BC$8:$EL$40,'CalcSheet (hide this)'!$B15,MATCH('CalcSheet (hide this)'!E$4,'SASB DB'!$BC$7:$EL$7,0))=0,"",INDEX('SASB DB'!$BC$8:$EL$40,'CalcSheet (hide this)'!$B15,MATCH('CalcSheet (hide this)'!E$4,'SASB DB'!$BC$7:$EL$7,0))))</f>
        <v/>
      </c>
      <c r="F15" s="365"/>
      <c r="G15" s="365"/>
      <c r="H15" s="365"/>
      <c r="I15" s="366"/>
      <c r="K15" s="379">
        <f t="shared" si="8"/>
        <v>0</v>
      </c>
      <c r="L15" s="379">
        <f t="shared" si="9"/>
        <v>0</v>
      </c>
      <c r="M15" s="379">
        <f t="shared" si="10"/>
        <v>0</v>
      </c>
      <c r="N15" s="379">
        <f t="shared" si="11"/>
        <v>0</v>
      </c>
      <c r="O15" s="379">
        <f t="shared" si="12"/>
        <v>0</v>
      </c>
      <c r="P15" s="379">
        <f t="shared" si="13"/>
        <v>0</v>
      </c>
      <c r="Q15" s="379">
        <f t="shared" si="14"/>
        <v>0</v>
      </c>
      <c r="R15" s="379"/>
      <c r="T15" s="379">
        <f t="shared" si="15"/>
        <v>0</v>
      </c>
      <c r="U15" s="379">
        <f>+IF(L15=0,0,L15+SUM($K$3:K$3))</f>
        <v>0</v>
      </c>
      <c r="V15" s="379">
        <f>+IF(M15=0,0,M15+SUM($K$3:L$3))</f>
        <v>0</v>
      </c>
      <c r="W15" s="379">
        <f>+IF(N15=0,0,N15+SUM($K$3:M$3))</f>
        <v>0</v>
      </c>
      <c r="X15" s="379">
        <f>+IF(O15=0,0,O15+SUM($K$3:N$3))</f>
        <v>0</v>
      </c>
      <c r="Y15" s="379">
        <f>+IF(P15=0,0,P15+SUM($K$3:O$3))</f>
        <v>0</v>
      </c>
      <c r="Z15" s="379">
        <f>+IF(Q15=0,0,Q15+SUM($K$3:P$3))</f>
        <v>0</v>
      </c>
      <c r="AB15" s="382">
        <f t="shared" si="16"/>
        <v>1</v>
      </c>
      <c r="AC15" s="380">
        <f t="shared" si="19"/>
        <v>11</v>
      </c>
      <c r="AD15" t="str">
        <f t="array" aca="1" ref="AD15" ca="1">+IFERROR(INDEX($C$5:$I$37,MATCH(AC15,OFFSET($S$5:$S$37,0,AB15),0),AB15),"")</f>
        <v/>
      </c>
      <c r="AF15">
        <f t="shared" ca="1" si="7"/>
        <v>0</v>
      </c>
      <c r="AG15">
        <f ca="1">+IF(AF15=0,0,SUM($AF$5:AF15))</f>
        <v>0</v>
      </c>
      <c r="AI15" s="380">
        <f t="shared" si="20"/>
        <v>11</v>
      </c>
      <c r="AJ15" t="str">
        <f t="shared" ca="1" si="17"/>
        <v/>
      </c>
    </row>
    <row r="16" spans="2:36" x14ac:dyDescent="0.35">
      <c r="B16" s="367">
        <f t="shared" si="18"/>
        <v>12</v>
      </c>
      <c r="C16" s="365" t="str" cm="1">
        <f t="array" ref="C16">+IF(ISBLANK($B16),"",IF(INDEX('SASB DB'!$BC$8:$EL$40,'CalcSheet (hide this)'!$B16,MATCH('CalcSheet (hide this)'!C$4,'SASB DB'!$BC$7:$EL$7,0))=0,"",INDEX('SASB DB'!$BC$8:$EL$40,'CalcSheet (hide this)'!$B16,MATCH('CalcSheet (hide this)'!C$4,'SASB DB'!$BC$7:$EL$7,0))))</f>
        <v/>
      </c>
      <c r="D16" s="365" t="str" cm="1">
        <f t="array" ref="D16">+IF(ISBLANK($B16),"",IF(INDEX('SASB DB'!$BC$8:$EL$40,'CalcSheet (hide this)'!$B16,MATCH('CalcSheet (hide this)'!D$4,'SASB DB'!$BC$7:$EL$7,0))=0,"",INDEX('SASB DB'!$BC$8:$EL$40,'CalcSheet (hide this)'!$B16,MATCH('CalcSheet (hide this)'!D$4,'SASB DB'!$BC$7:$EL$7,0))))</f>
        <v/>
      </c>
      <c r="E16" s="365" t="str" cm="1">
        <f t="array" ref="E16">+IF(ISBLANK($B16),"",IF(INDEX('SASB DB'!$BC$8:$EL$40,'CalcSheet (hide this)'!$B16,MATCH('CalcSheet (hide this)'!E$4,'SASB DB'!$BC$7:$EL$7,0))=0,"",INDEX('SASB DB'!$BC$8:$EL$40,'CalcSheet (hide this)'!$B16,MATCH('CalcSheet (hide this)'!E$4,'SASB DB'!$BC$7:$EL$7,0))))</f>
        <v/>
      </c>
      <c r="F16" s="365"/>
      <c r="G16" s="365"/>
      <c r="H16" s="365"/>
      <c r="I16" s="366"/>
      <c r="K16" s="379">
        <f t="shared" si="8"/>
        <v>0</v>
      </c>
      <c r="L16" s="379">
        <f t="shared" si="9"/>
        <v>0</v>
      </c>
      <c r="M16" s="379">
        <f t="shared" si="10"/>
        <v>0</v>
      </c>
      <c r="N16" s="379">
        <f t="shared" si="11"/>
        <v>0</v>
      </c>
      <c r="O16" s="379">
        <f t="shared" si="12"/>
        <v>0</v>
      </c>
      <c r="P16" s="379">
        <f t="shared" si="13"/>
        <v>0</v>
      </c>
      <c r="Q16" s="379">
        <f t="shared" si="14"/>
        <v>0</v>
      </c>
      <c r="R16" s="379"/>
      <c r="T16" s="379">
        <f t="shared" si="15"/>
        <v>0</v>
      </c>
      <c r="U16" s="379">
        <f>+IF(L16=0,0,L16+SUM($K$3:K$3))</f>
        <v>0</v>
      </c>
      <c r="V16" s="379">
        <f>+IF(M16=0,0,M16+SUM($K$3:L$3))</f>
        <v>0</v>
      </c>
      <c r="W16" s="379">
        <f>+IF(N16=0,0,N16+SUM($K$3:M$3))</f>
        <v>0</v>
      </c>
      <c r="X16" s="379">
        <f>+IF(O16=0,0,O16+SUM($K$3:N$3))</f>
        <v>0</v>
      </c>
      <c r="Y16" s="379">
        <f>+IF(P16=0,0,P16+SUM($K$3:O$3))</f>
        <v>0</v>
      </c>
      <c r="Z16" s="379">
        <f>+IF(Q16=0,0,Q16+SUM($K$3:P$3))</f>
        <v>0</v>
      </c>
      <c r="AB16" s="382">
        <f t="shared" si="16"/>
        <v>1</v>
      </c>
      <c r="AC16" s="380">
        <f t="shared" si="19"/>
        <v>12</v>
      </c>
      <c r="AD16" t="str">
        <f t="array" aca="1" ref="AD16" ca="1">+IFERROR(INDEX($C$5:$I$37,MATCH(AC16,OFFSET($S$5:$S$37,0,AB16),0),AB16),"")</f>
        <v/>
      </c>
      <c r="AF16">
        <f t="shared" ca="1" si="7"/>
        <v>0</v>
      </c>
      <c r="AG16">
        <f ca="1">+IF(AF16=0,0,SUM($AF$5:AF16))</f>
        <v>0</v>
      </c>
      <c r="AI16" s="380">
        <f t="shared" si="20"/>
        <v>12</v>
      </c>
      <c r="AJ16" t="str">
        <f t="shared" ca="1" si="17"/>
        <v/>
      </c>
    </row>
    <row r="17" spans="2:36" x14ac:dyDescent="0.35">
      <c r="B17" s="367">
        <f t="shared" si="18"/>
        <v>13</v>
      </c>
      <c r="C17" s="365" t="str" cm="1">
        <f t="array" ref="C17">+IF(ISBLANK($B17),"",IF(INDEX('SASB DB'!$BC$8:$EL$40,'CalcSheet (hide this)'!$B17,MATCH('CalcSheet (hide this)'!C$4,'SASB DB'!$BC$7:$EL$7,0))=0,"",INDEX('SASB DB'!$BC$8:$EL$40,'CalcSheet (hide this)'!$B17,MATCH('CalcSheet (hide this)'!C$4,'SASB DB'!$BC$7:$EL$7,0))))</f>
        <v/>
      </c>
      <c r="D17" s="365" t="str" cm="1">
        <f t="array" ref="D17">+IF(ISBLANK($B17),"",IF(INDEX('SASB DB'!$BC$8:$EL$40,'CalcSheet (hide this)'!$B17,MATCH('CalcSheet (hide this)'!D$4,'SASB DB'!$BC$7:$EL$7,0))=0,"",INDEX('SASB DB'!$BC$8:$EL$40,'CalcSheet (hide this)'!$B17,MATCH('CalcSheet (hide this)'!D$4,'SASB DB'!$BC$7:$EL$7,0))))</f>
        <v/>
      </c>
      <c r="E17" s="365" t="str" cm="1">
        <f t="array" ref="E17">+IF(ISBLANK($B17),"",IF(INDEX('SASB DB'!$BC$8:$EL$40,'CalcSheet (hide this)'!$B17,MATCH('CalcSheet (hide this)'!E$4,'SASB DB'!$BC$7:$EL$7,0))=0,"",INDEX('SASB DB'!$BC$8:$EL$40,'CalcSheet (hide this)'!$B17,MATCH('CalcSheet (hide this)'!E$4,'SASB DB'!$BC$7:$EL$7,0))))</f>
        <v/>
      </c>
      <c r="F17" s="365"/>
      <c r="G17" s="365"/>
      <c r="H17" s="365"/>
      <c r="I17" s="366"/>
      <c r="K17" s="379">
        <f t="shared" si="8"/>
        <v>0</v>
      </c>
      <c r="L17" s="379">
        <f t="shared" si="9"/>
        <v>0</v>
      </c>
      <c r="M17" s="379">
        <f t="shared" si="10"/>
        <v>0</v>
      </c>
      <c r="N17" s="379">
        <f t="shared" si="11"/>
        <v>0</v>
      </c>
      <c r="O17" s="379">
        <f t="shared" si="12"/>
        <v>0</v>
      </c>
      <c r="P17" s="379">
        <f t="shared" si="13"/>
        <v>0</v>
      </c>
      <c r="Q17" s="379">
        <f t="shared" si="14"/>
        <v>0</v>
      </c>
      <c r="R17" s="379"/>
      <c r="T17" s="379">
        <f t="shared" si="15"/>
        <v>0</v>
      </c>
      <c r="U17" s="379">
        <f>+IF(L17=0,0,L17+SUM($K$3:K$3))</f>
        <v>0</v>
      </c>
      <c r="V17" s="379">
        <f>+IF(M17=0,0,M17+SUM($K$3:L$3))</f>
        <v>0</v>
      </c>
      <c r="W17" s="379">
        <f>+IF(N17=0,0,N17+SUM($K$3:M$3))</f>
        <v>0</v>
      </c>
      <c r="X17" s="379">
        <f>+IF(O17=0,0,O17+SUM($K$3:N$3))</f>
        <v>0</v>
      </c>
      <c r="Y17" s="379">
        <f>+IF(P17=0,0,P17+SUM($K$3:O$3))</f>
        <v>0</v>
      </c>
      <c r="Z17" s="379">
        <f>+IF(Q17=0,0,Q17+SUM($K$3:P$3))</f>
        <v>0</v>
      </c>
      <c r="AB17" s="382">
        <f t="shared" si="16"/>
        <v>1</v>
      </c>
      <c r="AC17" s="380">
        <f t="shared" si="19"/>
        <v>13</v>
      </c>
      <c r="AD17" t="str">
        <f t="array" aca="1" ref="AD17" ca="1">+IFERROR(INDEX($C$5:$I$37,MATCH(AC17,OFFSET($S$5:$S$37,0,AB17),0),AB17),"")</f>
        <v/>
      </c>
      <c r="AF17">
        <f t="shared" ca="1" si="7"/>
        <v>0</v>
      </c>
      <c r="AG17">
        <f ca="1">+IF(AF17=0,0,SUM($AF$5:AF17))</f>
        <v>0</v>
      </c>
      <c r="AI17" s="380">
        <f t="shared" si="20"/>
        <v>13</v>
      </c>
      <c r="AJ17" t="str">
        <f t="shared" ca="1" si="17"/>
        <v/>
      </c>
    </row>
    <row r="18" spans="2:36" x14ac:dyDescent="0.35">
      <c r="B18" s="367">
        <f t="shared" si="18"/>
        <v>14</v>
      </c>
      <c r="C18" s="365" t="str" cm="1">
        <f t="array" ref="C18">+IF(ISBLANK($B18),"",IF(INDEX('SASB DB'!$BC$8:$EL$40,'CalcSheet (hide this)'!$B18,MATCH('CalcSheet (hide this)'!C$4,'SASB DB'!$BC$7:$EL$7,0))=0,"",INDEX('SASB DB'!$BC$8:$EL$40,'CalcSheet (hide this)'!$B18,MATCH('CalcSheet (hide this)'!C$4,'SASB DB'!$BC$7:$EL$7,0))))</f>
        <v/>
      </c>
      <c r="D18" s="365" t="str" cm="1">
        <f t="array" ref="D18">+IF(ISBLANK($B18),"",IF(INDEX('SASB DB'!$BC$8:$EL$40,'CalcSheet (hide this)'!$B18,MATCH('CalcSheet (hide this)'!D$4,'SASB DB'!$BC$7:$EL$7,0))=0,"",INDEX('SASB DB'!$BC$8:$EL$40,'CalcSheet (hide this)'!$B18,MATCH('CalcSheet (hide this)'!D$4,'SASB DB'!$BC$7:$EL$7,0))))</f>
        <v/>
      </c>
      <c r="E18" s="365" t="str" cm="1">
        <f t="array" ref="E18">+IF(ISBLANK($B18),"",IF(INDEX('SASB DB'!$BC$8:$EL$40,'CalcSheet (hide this)'!$B18,MATCH('CalcSheet (hide this)'!E$4,'SASB DB'!$BC$7:$EL$7,0))=0,"",INDEX('SASB DB'!$BC$8:$EL$40,'CalcSheet (hide this)'!$B18,MATCH('CalcSheet (hide this)'!E$4,'SASB DB'!$BC$7:$EL$7,0))))</f>
        <v/>
      </c>
      <c r="F18" s="365"/>
      <c r="G18" s="365"/>
      <c r="H18" s="365"/>
      <c r="I18" s="366"/>
      <c r="K18" s="379">
        <f t="shared" si="8"/>
        <v>0</v>
      </c>
      <c r="L18" s="379">
        <f t="shared" si="9"/>
        <v>0</v>
      </c>
      <c r="M18" s="379">
        <f t="shared" si="10"/>
        <v>0</v>
      </c>
      <c r="N18" s="379">
        <f t="shared" si="11"/>
        <v>0</v>
      </c>
      <c r="O18" s="379">
        <f t="shared" si="12"/>
        <v>0</v>
      </c>
      <c r="P18" s="379">
        <f t="shared" si="13"/>
        <v>0</v>
      </c>
      <c r="Q18" s="379">
        <f t="shared" si="14"/>
        <v>0</v>
      </c>
      <c r="R18" s="379"/>
      <c r="T18" s="379">
        <f t="shared" si="15"/>
        <v>0</v>
      </c>
      <c r="U18" s="379">
        <f>+IF(L18=0,0,L18+SUM($K$3:K$3))</f>
        <v>0</v>
      </c>
      <c r="V18" s="379">
        <f>+IF(M18=0,0,M18+SUM($K$3:L$3))</f>
        <v>0</v>
      </c>
      <c r="W18" s="379">
        <f>+IF(N18=0,0,N18+SUM($K$3:M$3))</f>
        <v>0</v>
      </c>
      <c r="X18" s="379">
        <f>+IF(O18=0,0,O18+SUM($K$3:N$3))</f>
        <v>0</v>
      </c>
      <c r="Y18" s="379">
        <f>+IF(P18=0,0,P18+SUM($K$3:O$3))</f>
        <v>0</v>
      </c>
      <c r="Z18" s="379">
        <f>+IF(Q18=0,0,Q18+SUM($K$3:P$3))</f>
        <v>0</v>
      </c>
      <c r="AB18" s="382">
        <f t="shared" si="16"/>
        <v>1</v>
      </c>
      <c r="AC18" s="380">
        <f t="shared" si="19"/>
        <v>14</v>
      </c>
      <c r="AD18" t="str">
        <f t="array" aca="1" ref="AD18" ca="1">+IFERROR(INDEX($C$5:$I$37,MATCH(AC18,OFFSET($S$5:$S$37,0,AB18),0),AB18),"")</f>
        <v/>
      </c>
      <c r="AF18">
        <f t="shared" ca="1" si="7"/>
        <v>0</v>
      </c>
      <c r="AG18">
        <f ca="1">+IF(AF18=0,0,SUM($AF$5:AF18))</f>
        <v>0</v>
      </c>
      <c r="AI18" s="380">
        <f t="shared" si="20"/>
        <v>14</v>
      </c>
      <c r="AJ18" t="str">
        <f t="shared" ca="1" si="17"/>
        <v/>
      </c>
    </row>
    <row r="19" spans="2:36" x14ac:dyDescent="0.35">
      <c r="B19" s="367">
        <f t="shared" si="18"/>
        <v>15</v>
      </c>
      <c r="C19" s="365" t="str" cm="1">
        <f t="array" ref="C19">+IF(ISBLANK($B19),"",IF(INDEX('SASB DB'!$BC$8:$EL$40,'CalcSheet (hide this)'!$B19,MATCH('CalcSheet (hide this)'!C$4,'SASB DB'!$BC$7:$EL$7,0))=0,"",INDEX('SASB DB'!$BC$8:$EL$40,'CalcSheet (hide this)'!$B19,MATCH('CalcSheet (hide this)'!C$4,'SASB DB'!$BC$7:$EL$7,0))))</f>
        <v/>
      </c>
      <c r="D19" s="365" t="str" cm="1">
        <f t="array" ref="D19">+IF(ISBLANK($B19),"",IF(INDEX('SASB DB'!$BC$8:$EL$40,'CalcSheet (hide this)'!$B19,MATCH('CalcSheet (hide this)'!D$4,'SASB DB'!$BC$7:$EL$7,0))=0,"",INDEX('SASB DB'!$BC$8:$EL$40,'CalcSheet (hide this)'!$B19,MATCH('CalcSheet (hide this)'!D$4,'SASB DB'!$BC$7:$EL$7,0))))</f>
        <v/>
      </c>
      <c r="E19" s="365" t="str" cm="1">
        <f t="array" ref="E19">+IF(ISBLANK($B19),"",IF(INDEX('SASB DB'!$BC$8:$EL$40,'CalcSheet (hide this)'!$B19,MATCH('CalcSheet (hide this)'!E$4,'SASB DB'!$BC$7:$EL$7,0))=0,"",INDEX('SASB DB'!$BC$8:$EL$40,'CalcSheet (hide this)'!$B19,MATCH('CalcSheet (hide this)'!E$4,'SASB DB'!$BC$7:$EL$7,0))))</f>
        <v/>
      </c>
      <c r="F19" s="365"/>
      <c r="G19" s="365"/>
      <c r="H19" s="365"/>
      <c r="I19" s="366"/>
      <c r="K19" s="379">
        <f t="shared" si="8"/>
        <v>0</v>
      </c>
      <c r="L19" s="379">
        <f t="shared" si="9"/>
        <v>0</v>
      </c>
      <c r="M19" s="379">
        <f t="shared" si="10"/>
        <v>0</v>
      </c>
      <c r="N19" s="379">
        <f t="shared" si="11"/>
        <v>0</v>
      </c>
      <c r="O19" s="379">
        <f t="shared" si="12"/>
        <v>0</v>
      </c>
      <c r="P19" s="379">
        <f t="shared" si="13"/>
        <v>0</v>
      </c>
      <c r="Q19" s="379">
        <f t="shared" si="14"/>
        <v>0</v>
      </c>
      <c r="R19" s="379"/>
      <c r="T19" s="379">
        <f t="shared" si="15"/>
        <v>0</v>
      </c>
      <c r="U19" s="379">
        <f>+IF(L19=0,0,L19+SUM($K$3:K$3))</f>
        <v>0</v>
      </c>
      <c r="V19" s="379">
        <f>+IF(M19=0,0,M19+SUM($K$3:L$3))</f>
        <v>0</v>
      </c>
      <c r="W19" s="379">
        <f>+IF(N19=0,0,N19+SUM($K$3:M$3))</f>
        <v>0</v>
      </c>
      <c r="X19" s="379">
        <f>+IF(O19=0,0,O19+SUM($K$3:N$3))</f>
        <v>0</v>
      </c>
      <c r="Y19" s="379">
        <f>+IF(P19=0,0,P19+SUM($K$3:O$3))</f>
        <v>0</v>
      </c>
      <c r="Z19" s="379">
        <f>+IF(Q19=0,0,Q19+SUM($K$3:P$3))</f>
        <v>0</v>
      </c>
      <c r="AB19" s="382">
        <f t="shared" si="16"/>
        <v>1</v>
      </c>
      <c r="AC19" s="380">
        <f t="shared" si="19"/>
        <v>15</v>
      </c>
      <c r="AD19" t="str">
        <f t="array" aca="1" ref="AD19" ca="1">+IFERROR(INDEX($C$5:$I$37,MATCH(AC19,OFFSET($S$5:$S$37,0,AB19),0),AB19),"")</f>
        <v/>
      </c>
      <c r="AF19">
        <f t="shared" ca="1" si="7"/>
        <v>0</v>
      </c>
      <c r="AG19">
        <f ca="1">+IF(AF19=0,0,SUM($AF$5:AF19))</f>
        <v>0</v>
      </c>
      <c r="AI19" s="380">
        <f t="shared" si="20"/>
        <v>15</v>
      </c>
      <c r="AJ19" t="str">
        <f t="shared" ca="1" si="17"/>
        <v/>
      </c>
    </row>
    <row r="20" spans="2:36" x14ac:dyDescent="0.35">
      <c r="B20" s="367">
        <f t="shared" si="18"/>
        <v>16</v>
      </c>
      <c r="C20" s="365" t="str" cm="1">
        <f t="array" ref="C20">+IF(ISBLANK($B20),"",IF(INDEX('SASB DB'!$BC$8:$EL$40,'CalcSheet (hide this)'!$B20,MATCH('CalcSheet (hide this)'!C$4,'SASB DB'!$BC$7:$EL$7,0))=0,"",INDEX('SASB DB'!$BC$8:$EL$40,'CalcSheet (hide this)'!$B20,MATCH('CalcSheet (hide this)'!C$4,'SASB DB'!$BC$7:$EL$7,0))))</f>
        <v/>
      </c>
      <c r="D20" s="365" t="str" cm="1">
        <f t="array" ref="D20">+IF(ISBLANK($B20),"",IF(INDEX('SASB DB'!$BC$8:$EL$40,'CalcSheet (hide this)'!$B20,MATCH('CalcSheet (hide this)'!D$4,'SASB DB'!$BC$7:$EL$7,0))=0,"",INDEX('SASB DB'!$BC$8:$EL$40,'CalcSheet (hide this)'!$B20,MATCH('CalcSheet (hide this)'!D$4,'SASB DB'!$BC$7:$EL$7,0))))</f>
        <v/>
      </c>
      <c r="E20" s="365" t="str" cm="1">
        <f t="array" ref="E20">+IF(ISBLANK($B20),"",IF(INDEX('SASB DB'!$BC$8:$EL$40,'CalcSheet (hide this)'!$B20,MATCH('CalcSheet (hide this)'!E$4,'SASB DB'!$BC$7:$EL$7,0))=0,"",INDEX('SASB DB'!$BC$8:$EL$40,'CalcSheet (hide this)'!$B20,MATCH('CalcSheet (hide this)'!E$4,'SASB DB'!$BC$7:$EL$7,0))))</f>
        <v/>
      </c>
      <c r="F20" s="365"/>
      <c r="G20" s="365"/>
      <c r="H20" s="365"/>
      <c r="I20" s="366"/>
      <c r="K20" s="379">
        <f t="shared" si="8"/>
        <v>0</v>
      </c>
      <c r="L20" s="379">
        <f t="shared" si="9"/>
        <v>0</v>
      </c>
      <c r="M20" s="379">
        <f t="shared" si="10"/>
        <v>0</v>
      </c>
      <c r="N20" s="379">
        <f t="shared" si="11"/>
        <v>0</v>
      </c>
      <c r="O20" s="379">
        <f t="shared" si="12"/>
        <v>0</v>
      </c>
      <c r="P20" s="379">
        <f t="shared" si="13"/>
        <v>0</v>
      </c>
      <c r="Q20" s="379">
        <f t="shared" si="14"/>
        <v>0</v>
      </c>
      <c r="R20" s="379"/>
      <c r="T20" s="379">
        <f t="shared" si="15"/>
        <v>0</v>
      </c>
      <c r="U20" s="379">
        <f>+IF(L20=0,0,L20+SUM($K$3:K$3))</f>
        <v>0</v>
      </c>
      <c r="V20" s="379">
        <f>+IF(M20=0,0,M20+SUM($K$3:L$3))</f>
        <v>0</v>
      </c>
      <c r="W20" s="379">
        <f>+IF(N20=0,0,N20+SUM($K$3:M$3))</f>
        <v>0</v>
      </c>
      <c r="X20" s="379">
        <f>+IF(O20=0,0,O20+SUM($K$3:N$3))</f>
        <v>0</v>
      </c>
      <c r="Y20" s="379">
        <f>+IF(P20=0,0,P20+SUM($K$3:O$3))</f>
        <v>0</v>
      </c>
      <c r="Z20" s="379">
        <f>+IF(Q20=0,0,Q20+SUM($K$3:P$3))</f>
        <v>0</v>
      </c>
      <c r="AB20" s="382">
        <f t="shared" si="16"/>
        <v>1</v>
      </c>
      <c r="AC20" s="380">
        <f t="shared" si="19"/>
        <v>16</v>
      </c>
      <c r="AD20" t="str">
        <f t="array" aca="1" ref="AD20" ca="1">+IFERROR(INDEX($C$5:$I$37,MATCH(AC20,OFFSET($S$5:$S$37,0,AB20),0),AB20),"")</f>
        <v/>
      </c>
      <c r="AF20">
        <f t="shared" ca="1" si="7"/>
        <v>0</v>
      </c>
      <c r="AG20">
        <f ca="1">+IF(AF20=0,0,SUM($AF$5:AF20))</f>
        <v>0</v>
      </c>
      <c r="AI20" s="380">
        <f t="shared" si="20"/>
        <v>16</v>
      </c>
      <c r="AJ20" t="str">
        <f t="shared" ca="1" si="17"/>
        <v/>
      </c>
    </row>
    <row r="21" spans="2:36" x14ac:dyDescent="0.35">
      <c r="B21" s="367">
        <f t="shared" si="18"/>
        <v>17</v>
      </c>
      <c r="C21" s="365" t="str" cm="1">
        <f t="array" ref="C21">+IF(ISBLANK($B21),"",IF(INDEX('SASB DB'!$BC$8:$EL$40,'CalcSheet (hide this)'!$B21,MATCH('CalcSheet (hide this)'!C$4,'SASB DB'!$BC$7:$EL$7,0))=0,"",INDEX('SASB DB'!$BC$8:$EL$40,'CalcSheet (hide this)'!$B21,MATCH('CalcSheet (hide this)'!C$4,'SASB DB'!$BC$7:$EL$7,0))))</f>
        <v/>
      </c>
      <c r="D21" s="365" t="str" cm="1">
        <f t="array" ref="D21">+IF(ISBLANK($B21),"",IF(INDEX('SASB DB'!$BC$8:$EL$40,'CalcSheet (hide this)'!$B21,MATCH('CalcSheet (hide this)'!D$4,'SASB DB'!$BC$7:$EL$7,0))=0,"",INDEX('SASB DB'!$BC$8:$EL$40,'CalcSheet (hide this)'!$B21,MATCH('CalcSheet (hide this)'!D$4,'SASB DB'!$BC$7:$EL$7,0))))</f>
        <v/>
      </c>
      <c r="E21" s="365" t="str" cm="1">
        <f t="array" ref="E21">+IF(ISBLANK($B21),"",IF(INDEX('SASB DB'!$BC$8:$EL$40,'CalcSheet (hide this)'!$B21,MATCH('CalcSheet (hide this)'!E$4,'SASB DB'!$BC$7:$EL$7,0))=0,"",INDEX('SASB DB'!$BC$8:$EL$40,'CalcSheet (hide this)'!$B21,MATCH('CalcSheet (hide this)'!E$4,'SASB DB'!$BC$7:$EL$7,0))))</f>
        <v/>
      </c>
      <c r="F21" s="365"/>
      <c r="G21" s="365"/>
      <c r="H21" s="365"/>
      <c r="I21" s="366"/>
      <c r="K21" s="379">
        <f t="shared" si="8"/>
        <v>0</v>
      </c>
      <c r="L21" s="379">
        <f t="shared" si="9"/>
        <v>0</v>
      </c>
      <c r="M21" s="379">
        <f t="shared" si="10"/>
        <v>0</v>
      </c>
      <c r="N21" s="379">
        <f t="shared" si="11"/>
        <v>0</v>
      </c>
      <c r="O21" s="379">
        <f t="shared" si="12"/>
        <v>0</v>
      </c>
      <c r="P21" s="379">
        <f t="shared" si="13"/>
        <v>0</v>
      </c>
      <c r="Q21" s="379">
        <f t="shared" si="14"/>
        <v>0</v>
      </c>
      <c r="R21" s="379"/>
      <c r="T21" s="379">
        <f t="shared" si="15"/>
        <v>0</v>
      </c>
      <c r="U21" s="379">
        <f>+IF(L21=0,0,L21+SUM($K$3:K$3))</f>
        <v>0</v>
      </c>
      <c r="V21" s="379">
        <f>+IF(M21=0,0,M21+SUM($K$3:L$3))</f>
        <v>0</v>
      </c>
      <c r="W21" s="379">
        <f>+IF(N21=0,0,N21+SUM($K$3:M$3))</f>
        <v>0</v>
      </c>
      <c r="X21" s="379">
        <f>+IF(O21=0,0,O21+SUM($K$3:N$3))</f>
        <v>0</v>
      </c>
      <c r="Y21" s="379">
        <f>+IF(P21=0,0,P21+SUM($K$3:O$3))</f>
        <v>0</v>
      </c>
      <c r="Z21" s="379">
        <f>+IF(Q21=0,0,Q21+SUM($K$3:P$3))</f>
        <v>0</v>
      </c>
      <c r="AB21" s="382">
        <f t="shared" si="16"/>
        <v>1</v>
      </c>
      <c r="AC21" s="380">
        <f t="shared" si="19"/>
        <v>17</v>
      </c>
      <c r="AD21" t="str">
        <f t="array" aca="1" ref="AD21" ca="1">+IFERROR(INDEX($C$5:$I$37,MATCH(AC21,OFFSET($S$5:$S$37,0,AB21),0),AB21),"")</f>
        <v/>
      </c>
      <c r="AF21">
        <f t="shared" ca="1" si="7"/>
        <v>0</v>
      </c>
      <c r="AG21">
        <f ca="1">+IF(AF21=0,0,SUM($AF$5:AF21))</f>
        <v>0</v>
      </c>
      <c r="AI21" s="380">
        <f t="shared" si="20"/>
        <v>17</v>
      </c>
      <c r="AJ21" t="str">
        <f t="shared" ca="1" si="17"/>
        <v/>
      </c>
    </row>
    <row r="22" spans="2:36" x14ac:dyDescent="0.35">
      <c r="B22" s="367">
        <f t="shared" si="18"/>
        <v>18</v>
      </c>
      <c r="C22" s="365" t="str" cm="1">
        <f t="array" ref="C22">+IF(ISBLANK($B22),"",IF(INDEX('SASB DB'!$BC$8:$EL$40,'CalcSheet (hide this)'!$B22,MATCH('CalcSheet (hide this)'!C$4,'SASB DB'!$BC$7:$EL$7,0))=0,"",INDEX('SASB DB'!$BC$8:$EL$40,'CalcSheet (hide this)'!$B22,MATCH('CalcSheet (hide this)'!C$4,'SASB DB'!$BC$7:$EL$7,0))))</f>
        <v/>
      </c>
      <c r="D22" s="365" t="str" cm="1">
        <f t="array" ref="D22">+IF(ISBLANK($B22),"",IF(INDEX('SASB DB'!$BC$8:$EL$40,'CalcSheet (hide this)'!$B22,MATCH('CalcSheet (hide this)'!D$4,'SASB DB'!$BC$7:$EL$7,0))=0,"",INDEX('SASB DB'!$BC$8:$EL$40,'CalcSheet (hide this)'!$B22,MATCH('CalcSheet (hide this)'!D$4,'SASB DB'!$BC$7:$EL$7,0))))</f>
        <v/>
      </c>
      <c r="E22" s="365" t="str" cm="1">
        <f t="array" ref="E22">+IF(ISBLANK($B22),"",IF(INDEX('SASB DB'!$BC$8:$EL$40,'CalcSheet (hide this)'!$B22,MATCH('CalcSheet (hide this)'!E$4,'SASB DB'!$BC$7:$EL$7,0))=0,"",INDEX('SASB DB'!$BC$8:$EL$40,'CalcSheet (hide this)'!$B22,MATCH('CalcSheet (hide this)'!E$4,'SASB DB'!$BC$7:$EL$7,0))))</f>
        <v/>
      </c>
      <c r="F22" s="365"/>
      <c r="G22" s="365"/>
      <c r="H22" s="365"/>
      <c r="I22" s="366"/>
      <c r="K22" s="379">
        <f t="shared" si="8"/>
        <v>0</v>
      </c>
      <c r="L22" s="379">
        <f t="shared" si="9"/>
        <v>0</v>
      </c>
      <c r="M22" s="379">
        <f t="shared" si="10"/>
        <v>0</v>
      </c>
      <c r="N22" s="379">
        <f t="shared" si="11"/>
        <v>0</v>
      </c>
      <c r="O22" s="379">
        <f t="shared" si="12"/>
        <v>0</v>
      </c>
      <c r="P22" s="379">
        <f t="shared" si="13"/>
        <v>0</v>
      </c>
      <c r="Q22" s="379">
        <f t="shared" si="14"/>
        <v>0</v>
      </c>
      <c r="R22" s="379"/>
      <c r="T22" s="379">
        <f t="shared" si="15"/>
        <v>0</v>
      </c>
      <c r="U22" s="379">
        <f>+IF(L22=0,0,L22+SUM($K$3:K$3))</f>
        <v>0</v>
      </c>
      <c r="V22" s="379">
        <f>+IF(M22=0,0,M22+SUM($K$3:L$3))</f>
        <v>0</v>
      </c>
      <c r="W22" s="379">
        <f>+IF(N22=0,0,N22+SUM($K$3:M$3))</f>
        <v>0</v>
      </c>
      <c r="X22" s="379">
        <f>+IF(O22=0,0,O22+SUM($K$3:N$3))</f>
        <v>0</v>
      </c>
      <c r="Y22" s="379">
        <f>+IF(P22=0,0,P22+SUM($K$3:O$3))</f>
        <v>0</v>
      </c>
      <c r="Z22" s="379">
        <f>+IF(Q22=0,0,Q22+SUM($K$3:P$3))</f>
        <v>0</v>
      </c>
      <c r="AB22" s="382">
        <f t="shared" si="16"/>
        <v>1</v>
      </c>
      <c r="AC22" s="380">
        <f t="shared" si="19"/>
        <v>18</v>
      </c>
      <c r="AD22" t="str">
        <f t="array" aca="1" ref="AD22" ca="1">+IFERROR(INDEX($C$5:$I$37,MATCH(AC22,OFFSET($S$5:$S$37,0,AB22),0),AB22),"")</f>
        <v/>
      </c>
      <c r="AF22">
        <f t="shared" ca="1" si="7"/>
        <v>0</v>
      </c>
      <c r="AG22">
        <f ca="1">+IF(AF22=0,0,SUM($AF$5:AF22))</f>
        <v>0</v>
      </c>
      <c r="AI22" s="380">
        <f t="shared" si="20"/>
        <v>18</v>
      </c>
      <c r="AJ22" t="str">
        <f t="shared" ca="1" si="17"/>
        <v/>
      </c>
    </row>
    <row r="23" spans="2:36" x14ac:dyDescent="0.35">
      <c r="B23" s="367">
        <f t="shared" si="18"/>
        <v>19</v>
      </c>
      <c r="C23" s="365" t="str" cm="1">
        <f t="array" ref="C23">+IF(ISBLANK($B23),"",IF(INDEX('SASB DB'!$BC$8:$EL$40,'CalcSheet (hide this)'!$B23,MATCH('CalcSheet (hide this)'!C$4,'SASB DB'!$BC$7:$EL$7,0))=0,"",INDEX('SASB DB'!$BC$8:$EL$40,'CalcSheet (hide this)'!$B23,MATCH('CalcSheet (hide this)'!C$4,'SASB DB'!$BC$7:$EL$7,0))))</f>
        <v/>
      </c>
      <c r="D23" s="365" t="str" cm="1">
        <f t="array" ref="D23">+IF(ISBLANK($B23),"",IF(INDEX('SASB DB'!$BC$8:$EL$40,'CalcSheet (hide this)'!$B23,MATCH('CalcSheet (hide this)'!D$4,'SASB DB'!$BC$7:$EL$7,0))=0,"",INDEX('SASB DB'!$BC$8:$EL$40,'CalcSheet (hide this)'!$B23,MATCH('CalcSheet (hide this)'!D$4,'SASB DB'!$BC$7:$EL$7,0))))</f>
        <v/>
      </c>
      <c r="E23" s="365" t="str" cm="1">
        <f t="array" ref="E23">+IF(ISBLANK($B23),"",IF(INDEX('SASB DB'!$BC$8:$EL$40,'CalcSheet (hide this)'!$B23,MATCH('CalcSheet (hide this)'!E$4,'SASB DB'!$BC$7:$EL$7,0))=0,"",INDEX('SASB DB'!$BC$8:$EL$40,'CalcSheet (hide this)'!$B23,MATCH('CalcSheet (hide this)'!E$4,'SASB DB'!$BC$7:$EL$7,0))))</f>
        <v/>
      </c>
      <c r="F23" s="365"/>
      <c r="G23" s="365"/>
      <c r="H23" s="365"/>
      <c r="I23" s="366"/>
      <c r="K23" s="379">
        <f t="shared" si="8"/>
        <v>0</v>
      </c>
      <c r="L23" s="379">
        <f t="shared" si="9"/>
        <v>0</v>
      </c>
      <c r="M23" s="379">
        <f t="shared" si="10"/>
        <v>0</v>
      </c>
      <c r="N23" s="379">
        <f t="shared" si="11"/>
        <v>0</v>
      </c>
      <c r="O23" s="379">
        <f t="shared" si="12"/>
        <v>0</v>
      </c>
      <c r="P23" s="379">
        <f t="shared" si="13"/>
        <v>0</v>
      </c>
      <c r="Q23" s="379">
        <f t="shared" si="14"/>
        <v>0</v>
      </c>
      <c r="R23" s="379"/>
      <c r="T23" s="379">
        <f t="shared" si="15"/>
        <v>0</v>
      </c>
      <c r="U23" s="379">
        <f>+IF(L23=0,0,L23+SUM($K$3:K$3))</f>
        <v>0</v>
      </c>
      <c r="V23" s="379">
        <f>+IF(M23=0,0,M23+SUM($K$3:L$3))</f>
        <v>0</v>
      </c>
      <c r="W23" s="379">
        <f>+IF(N23=0,0,N23+SUM($K$3:M$3))</f>
        <v>0</v>
      </c>
      <c r="X23" s="379">
        <f>+IF(O23=0,0,O23+SUM($K$3:N$3))</f>
        <v>0</v>
      </c>
      <c r="Y23" s="379">
        <f>+IF(P23=0,0,P23+SUM($K$3:O$3))</f>
        <v>0</v>
      </c>
      <c r="Z23" s="379">
        <f>+IF(Q23=0,0,Q23+SUM($K$3:P$3))</f>
        <v>0</v>
      </c>
      <c r="AB23" s="382">
        <f t="shared" si="16"/>
        <v>1</v>
      </c>
      <c r="AC23" s="380">
        <f t="shared" si="19"/>
        <v>19</v>
      </c>
      <c r="AD23" t="str">
        <f t="array" aca="1" ref="AD23" ca="1">+IFERROR(INDEX($C$5:$I$37,MATCH(AC23,OFFSET($S$5:$S$37,0,AB23),0),AB23),"")</f>
        <v/>
      </c>
      <c r="AF23">
        <f t="shared" ca="1" si="7"/>
        <v>0</v>
      </c>
      <c r="AG23">
        <f ca="1">+IF(AF23=0,0,SUM($AF$5:AF23))</f>
        <v>0</v>
      </c>
      <c r="AI23" s="380">
        <f t="shared" si="20"/>
        <v>19</v>
      </c>
      <c r="AJ23" t="str">
        <f t="shared" ca="1" si="17"/>
        <v/>
      </c>
    </row>
    <row r="24" spans="2:36" x14ac:dyDescent="0.35">
      <c r="B24" s="367">
        <f t="shared" si="18"/>
        <v>20</v>
      </c>
      <c r="C24" s="365" t="str" cm="1">
        <f t="array" ref="C24">+IF(ISBLANK($B24),"",IF(INDEX('SASB DB'!$BC$8:$EL$40,'CalcSheet (hide this)'!$B24,MATCH('CalcSheet (hide this)'!C$4,'SASB DB'!$BC$7:$EL$7,0))=0,"",INDEX('SASB DB'!$BC$8:$EL$40,'CalcSheet (hide this)'!$B24,MATCH('CalcSheet (hide this)'!C$4,'SASB DB'!$BC$7:$EL$7,0))))</f>
        <v/>
      </c>
      <c r="D24" s="365" t="str" cm="1">
        <f t="array" ref="D24">+IF(ISBLANK($B24),"",IF(INDEX('SASB DB'!$BC$8:$EL$40,'CalcSheet (hide this)'!$B24,MATCH('CalcSheet (hide this)'!D$4,'SASB DB'!$BC$7:$EL$7,0))=0,"",INDEX('SASB DB'!$BC$8:$EL$40,'CalcSheet (hide this)'!$B24,MATCH('CalcSheet (hide this)'!D$4,'SASB DB'!$BC$7:$EL$7,0))))</f>
        <v/>
      </c>
      <c r="E24" s="365" t="str" cm="1">
        <f t="array" ref="E24">+IF(ISBLANK($B24),"",IF(INDEX('SASB DB'!$BC$8:$EL$40,'CalcSheet (hide this)'!$B24,MATCH('CalcSheet (hide this)'!E$4,'SASB DB'!$BC$7:$EL$7,0))=0,"",INDEX('SASB DB'!$BC$8:$EL$40,'CalcSheet (hide this)'!$B24,MATCH('CalcSheet (hide this)'!E$4,'SASB DB'!$BC$7:$EL$7,0))))</f>
        <v/>
      </c>
      <c r="F24" s="365"/>
      <c r="G24" s="365"/>
      <c r="H24" s="365"/>
      <c r="I24" s="366"/>
      <c r="K24" s="379">
        <f t="shared" si="8"/>
        <v>0</v>
      </c>
      <c r="L24" s="379">
        <f t="shared" si="9"/>
        <v>0</v>
      </c>
      <c r="M24" s="379">
        <f t="shared" si="10"/>
        <v>0</v>
      </c>
      <c r="N24" s="379">
        <f t="shared" si="11"/>
        <v>0</v>
      </c>
      <c r="O24" s="379">
        <f t="shared" si="12"/>
        <v>0</v>
      </c>
      <c r="P24" s="379">
        <f t="shared" si="13"/>
        <v>0</v>
      </c>
      <c r="Q24" s="379">
        <f t="shared" si="14"/>
        <v>0</v>
      </c>
      <c r="R24" s="379"/>
      <c r="T24" s="379">
        <f t="shared" si="15"/>
        <v>0</v>
      </c>
      <c r="U24" s="379">
        <f>+IF(L24=0,0,L24+SUM($K$3:K$3))</f>
        <v>0</v>
      </c>
      <c r="V24" s="379">
        <f>+IF(M24=0,0,M24+SUM($K$3:L$3))</f>
        <v>0</v>
      </c>
      <c r="W24" s="379">
        <f>+IF(N24=0,0,N24+SUM($K$3:M$3))</f>
        <v>0</v>
      </c>
      <c r="X24" s="379">
        <f>+IF(O24=0,0,O24+SUM($K$3:N$3))</f>
        <v>0</v>
      </c>
      <c r="Y24" s="379">
        <f>+IF(P24=0,0,P24+SUM($K$3:O$3))</f>
        <v>0</v>
      </c>
      <c r="Z24" s="379">
        <f>+IF(Q24=0,0,Q24+SUM($K$3:P$3))</f>
        <v>0</v>
      </c>
      <c r="AB24" s="382">
        <f t="shared" si="16"/>
        <v>1</v>
      </c>
      <c r="AC24" s="380">
        <f t="shared" si="19"/>
        <v>20</v>
      </c>
      <c r="AD24" t="str">
        <f t="array" aca="1" ref="AD24" ca="1">+IFERROR(INDEX($C$5:$I$37,MATCH(AC24,OFFSET($S$5:$S$37,0,AB24),0),AB24),"")</f>
        <v/>
      </c>
      <c r="AF24">
        <f t="shared" ca="1" si="7"/>
        <v>0</v>
      </c>
      <c r="AG24">
        <f ca="1">+IF(AF24=0,0,SUM($AF$5:AF24))</f>
        <v>0</v>
      </c>
      <c r="AI24" s="380">
        <f t="shared" si="20"/>
        <v>20</v>
      </c>
      <c r="AJ24" t="str">
        <f t="shared" ca="1" si="17"/>
        <v/>
      </c>
    </row>
    <row r="25" spans="2:36" x14ac:dyDescent="0.35">
      <c r="B25" s="367">
        <f t="shared" si="18"/>
        <v>21</v>
      </c>
      <c r="C25" s="365" t="str" cm="1">
        <f t="array" ref="C25">+IF(ISBLANK($B25),"",IF(INDEX('SASB DB'!$BC$8:$EL$40,'CalcSheet (hide this)'!$B25,MATCH('CalcSheet (hide this)'!C$4,'SASB DB'!$BC$7:$EL$7,0))=0,"",INDEX('SASB DB'!$BC$8:$EL$40,'CalcSheet (hide this)'!$B25,MATCH('CalcSheet (hide this)'!C$4,'SASB DB'!$BC$7:$EL$7,0))))</f>
        <v/>
      </c>
      <c r="D25" s="365" t="str" cm="1">
        <f t="array" ref="D25">+IF(ISBLANK($B25),"",IF(INDEX('SASB DB'!$BC$8:$EL$40,'CalcSheet (hide this)'!$B25,MATCH('CalcSheet (hide this)'!D$4,'SASB DB'!$BC$7:$EL$7,0))=0,"",INDEX('SASB DB'!$BC$8:$EL$40,'CalcSheet (hide this)'!$B25,MATCH('CalcSheet (hide this)'!D$4,'SASB DB'!$BC$7:$EL$7,0))))</f>
        <v/>
      </c>
      <c r="E25" s="365" t="str" cm="1">
        <f t="array" ref="E25">+IF(ISBLANK($B25),"",IF(INDEX('SASB DB'!$BC$8:$EL$40,'CalcSheet (hide this)'!$B25,MATCH('CalcSheet (hide this)'!E$4,'SASB DB'!$BC$7:$EL$7,0))=0,"",INDEX('SASB DB'!$BC$8:$EL$40,'CalcSheet (hide this)'!$B25,MATCH('CalcSheet (hide this)'!E$4,'SASB DB'!$BC$7:$EL$7,0))))</f>
        <v/>
      </c>
      <c r="F25" s="365"/>
      <c r="G25" s="365"/>
      <c r="H25" s="365"/>
      <c r="I25" s="366"/>
      <c r="K25" s="379">
        <f t="shared" si="8"/>
        <v>0</v>
      </c>
      <c r="L25" s="379">
        <f t="shared" si="9"/>
        <v>0</v>
      </c>
      <c r="M25" s="379">
        <f t="shared" si="10"/>
        <v>0</v>
      </c>
      <c r="N25" s="379">
        <f t="shared" si="11"/>
        <v>0</v>
      </c>
      <c r="O25" s="379">
        <f t="shared" si="12"/>
        <v>0</v>
      </c>
      <c r="P25" s="379">
        <f t="shared" si="13"/>
        <v>0</v>
      </c>
      <c r="Q25" s="379">
        <f t="shared" si="14"/>
        <v>0</v>
      </c>
      <c r="R25" s="379"/>
      <c r="T25" s="379">
        <f t="shared" si="15"/>
        <v>0</v>
      </c>
      <c r="U25" s="379">
        <f>+IF(L25=0,0,L25+SUM($K$3:K$3))</f>
        <v>0</v>
      </c>
      <c r="V25" s="379">
        <f>+IF(M25=0,0,M25+SUM($K$3:L$3))</f>
        <v>0</v>
      </c>
      <c r="W25" s="379">
        <f>+IF(N25=0,0,N25+SUM($K$3:M$3))</f>
        <v>0</v>
      </c>
      <c r="X25" s="379">
        <f>+IF(O25=0,0,O25+SUM($K$3:N$3))</f>
        <v>0</v>
      </c>
      <c r="Y25" s="379">
        <f>+IF(P25=0,0,P25+SUM($K$3:O$3))</f>
        <v>0</v>
      </c>
      <c r="Z25" s="379">
        <f>+IF(Q25=0,0,Q25+SUM($K$3:P$3))</f>
        <v>0</v>
      </c>
      <c r="AB25" s="382">
        <f t="shared" si="16"/>
        <v>1</v>
      </c>
      <c r="AC25" s="380">
        <f t="shared" si="19"/>
        <v>21</v>
      </c>
      <c r="AD25" t="str">
        <f t="array" aca="1" ref="AD25" ca="1">+IFERROR(INDEX($C$5:$I$37,MATCH(AC25,OFFSET($S$5:$S$37,0,AB25),0),AB25),"")</f>
        <v/>
      </c>
      <c r="AF25">
        <f t="shared" ca="1" si="7"/>
        <v>0</v>
      </c>
      <c r="AG25">
        <f ca="1">+IF(AF25=0,0,SUM($AF$5:AF25))</f>
        <v>0</v>
      </c>
      <c r="AI25" s="380">
        <f t="shared" si="20"/>
        <v>21</v>
      </c>
      <c r="AJ25" t="str">
        <f t="shared" ca="1" si="17"/>
        <v/>
      </c>
    </row>
    <row r="26" spans="2:36" x14ac:dyDescent="0.35">
      <c r="B26" s="367">
        <f t="shared" si="18"/>
        <v>22</v>
      </c>
      <c r="C26" s="365" t="str" cm="1">
        <f t="array" ref="C26">+IF(ISBLANK($B26),"",IF(INDEX('SASB DB'!$BC$8:$EL$40,'CalcSheet (hide this)'!$B26,MATCH('CalcSheet (hide this)'!C$4,'SASB DB'!$BC$7:$EL$7,0))=0,"",INDEX('SASB DB'!$BC$8:$EL$40,'CalcSheet (hide this)'!$B26,MATCH('CalcSheet (hide this)'!C$4,'SASB DB'!$BC$7:$EL$7,0))))</f>
        <v/>
      </c>
      <c r="D26" s="365" t="str" cm="1">
        <f t="array" ref="D26">+IF(ISBLANK($B26),"",IF(INDEX('SASB DB'!$BC$8:$EL$40,'CalcSheet (hide this)'!$B26,MATCH('CalcSheet (hide this)'!D$4,'SASB DB'!$BC$7:$EL$7,0))=0,"",INDEX('SASB DB'!$BC$8:$EL$40,'CalcSheet (hide this)'!$B26,MATCH('CalcSheet (hide this)'!D$4,'SASB DB'!$BC$7:$EL$7,0))))</f>
        <v/>
      </c>
      <c r="E26" s="365" t="str" cm="1">
        <f t="array" ref="E26">+IF(ISBLANK($B26),"",IF(INDEX('SASB DB'!$BC$8:$EL$40,'CalcSheet (hide this)'!$B26,MATCH('CalcSheet (hide this)'!E$4,'SASB DB'!$BC$7:$EL$7,0))=0,"",INDEX('SASB DB'!$BC$8:$EL$40,'CalcSheet (hide this)'!$B26,MATCH('CalcSheet (hide this)'!E$4,'SASB DB'!$BC$7:$EL$7,0))))</f>
        <v/>
      </c>
      <c r="F26" s="365"/>
      <c r="G26" s="365"/>
      <c r="H26" s="365"/>
      <c r="I26" s="366"/>
      <c r="K26" s="379">
        <f t="shared" si="8"/>
        <v>0</v>
      </c>
      <c r="L26" s="379">
        <f t="shared" si="9"/>
        <v>0</v>
      </c>
      <c r="M26" s="379">
        <f t="shared" si="10"/>
        <v>0</v>
      </c>
      <c r="N26" s="379">
        <f t="shared" si="11"/>
        <v>0</v>
      </c>
      <c r="O26" s="379">
        <f t="shared" si="12"/>
        <v>0</v>
      </c>
      <c r="P26" s="379">
        <f t="shared" si="13"/>
        <v>0</v>
      </c>
      <c r="Q26" s="379">
        <f t="shared" si="14"/>
        <v>0</v>
      </c>
      <c r="R26" s="379"/>
      <c r="T26" s="379">
        <f t="shared" si="15"/>
        <v>0</v>
      </c>
      <c r="U26" s="379">
        <f>+IF(L26=0,0,L26+SUM($K$3:K$3))</f>
        <v>0</v>
      </c>
      <c r="V26" s="379">
        <f>+IF(M26=0,0,M26+SUM($K$3:L$3))</f>
        <v>0</v>
      </c>
      <c r="W26" s="379">
        <f>+IF(N26=0,0,N26+SUM($K$3:M$3))</f>
        <v>0</v>
      </c>
      <c r="X26" s="379">
        <f>+IF(O26=0,0,O26+SUM($K$3:N$3))</f>
        <v>0</v>
      </c>
      <c r="Y26" s="379">
        <f>+IF(P26=0,0,P26+SUM($K$3:O$3))</f>
        <v>0</v>
      </c>
      <c r="Z26" s="379">
        <f>+IF(Q26=0,0,Q26+SUM($K$3:P$3))</f>
        <v>0</v>
      </c>
      <c r="AB26" s="382">
        <f t="shared" si="16"/>
        <v>1</v>
      </c>
      <c r="AC26" s="380">
        <f t="shared" si="19"/>
        <v>22</v>
      </c>
      <c r="AD26" t="str">
        <f t="array" aca="1" ref="AD26" ca="1">+IFERROR(INDEX($C$5:$I$37,MATCH(AC26,OFFSET($S$5:$S$37,0,AB26),0),AB26),"")</f>
        <v/>
      </c>
      <c r="AF26">
        <f t="shared" ca="1" si="7"/>
        <v>0</v>
      </c>
      <c r="AG26">
        <f ca="1">+IF(AF26=0,0,SUM($AF$5:AF26))</f>
        <v>0</v>
      </c>
      <c r="AI26" s="380">
        <f t="shared" si="20"/>
        <v>22</v>
      </c>
      <c r="AJ26" t="str">
        <f t="shared" ca="1" si="17"/>
        <v/>
      </c>
    </row>
    <row r="27" spans="2:36" x14ac:dyDescent="0.35">
      <c r="B27" s="367">
        <f t="shared" si="18"/>
        <v>23</v>
      </c>
      <c r="C27" s="365" t="str" cm="1">
        <f t="array" ref="C27">+IF(ISBLANK($B27),"",IF(INDEX('SASB DB'!$BC$8:$EL$40,'CalcSheet (hide this)'!$B27,MATCH('CalcSheet (hide this)'!C$4,'SASB DB'!$BC$7:$EL$7,0))=0,"",INDEX('SASB DB'!$BC$8:$EL$40,'CalcSheet (hide this)'!$B27,MATCH('CalcSheet (hide this)'!C$4,'SASB DB'!$BC$7:$EL$7,0))))</f>
        <v/>
      </c>
      <c r="D27" s="365" t="str" cm="1">
        <f t="array" ref="D27">+IF(ISBLANK($B27),"",IF(INDEX('SASB DB'!$BC$8:$EL$40,'CalcSheet (hide this)'!$B27,MATCH('CalcSheet (hide this)'!D$4,'SASB DB'!$BC$7:$EL$7,0))=0,"",INDEX('SASB DB'!$BC$8:$EL$40,'CalcSheet (hide this)'!$B27,MATCH('CalcSheet (hide this)'!D$4,'SASB DB'!$BC$7:$EL$7,0))))</f>
        <v/>
      </c>
      <c r="E27" s="365" t="str" cm="1">
        <f t="array" ref="E27">+IF(ISBLANK($B27),"",IF(INDEX('SASB DB'!$BC$8:$EL$40,'CalcSheet (hide this)'!$B27,MATCH('CalcSheet (hide this)'!E$4,'SASB DB'!$BC$7:$EL$7,0))=0,"",INDEX('SASB DB'!$BC$8:$EL$40,'CalcSheet (hide this)'!$B27,MATCH('CalcSheet (hide this)'!E$4,'SASB DB'!$BC$7:$EL$7,0))))</f>
        <v/>
      </c>
      <c r="F27" s="365"/>
      <c r="G27" s="365"/>
      <c r="H27" s="365"/>
      <c r="I27" s="366"/>
      <c r="K27" s="379">
        <f t="shared" si="8"/>
        <v>0</v>
      </c>
      <c r="L27" s="379">
        <f t="shared" si="9"/>
        <v>0</v>
      </c>
      <c r="M27" s="379">
        <f t="shared" si="10"/>
        <v>0</v>
      </c>
      <c r="N27" s="379">
        <f t="shared" si="11"/>
        <v>0</v>
      </c>
      <c r="O27" s="379">
        <f t="shared" si="12"/>
        <v>0</v>
      </c>
      <c r="P27" s="379">
        <f t="shared" si="13"/>
        <v>0</v>
      </c>
      <c r="Q27" s="379">
        <f t="shared" si="14"/>
        <v>0</v>
      </c>
      <c r="R27" s="379"/>
      <c r="T27" s="379">
        <f t="shared" si="15"/>
        <v>0</v>
      </c>
      <c r="U27" s="379">
        <f>+IF(L27=0,0,L27+SUM($K$3:K$3))</f>
        <v>0</v>
      </c>
      <c r="V27" s="379">
        <f>+IF(M27=0,0,M27+SUM($K$3:L$3))</f>
        <v>0</v>
      </c>
      <c r="W27" s="379">
        <f>+IF(N27=0,0,N27+SUM($K$3:M$3))</f>
        <v>0</v>
      </c>
      <c r="X27" s="379">
        <f>+IF(O27=0,0,O27+SUM($K$3:N$3))</f>
        <v>0</v>
      </c>
      <c r="Y27" s="379">
        <f>+IF(P27=0,0,P27+SUM($K$3:O$3))</f>
        <v>0</v>
      </c>
      <c r="Z27" s="379">
        <f>+IF(Q27=0,0,Q27+SUM($K$3:P$3))</f>
        <v>0</v>
      </c>
      <c r="AB27" s="382">
        <f t="shared" si="16"/>
        <v>1</v>
      </c>
      <c r="AC27" s="380">
        <f t="shared" si="19"/>
        <v>23</v>
      </c>
      <c r="AD27" t="str">
        <f t="array" aca="1" ref="AD27" ca="1">+IFERROR(INDEX($C$5:$I$37,MATCH(AC27,OFFSET($S$5:$S$37,0,AB27),0),AB27),"")</f>
        <v/>
      </c>
      <c r="AF27">
        <f t="shared" ca="1" si="7"/>
        <v>0</v>
      </c>
      <c r="AG27">
        <f ca="1">+IF(AF27=0,0,SUM($AF$5:AF27))</f>
        <v>0</v>
      </c>
      <c r="AI27" s="380">
        <f t="shared" si="20"/>
        <v>23</v>
      </c>
      <c r="AJ27" t="str">
        <f t="shared" ca="1" si="17"/>
        <v/>
      </c>
    </row>
    <row r="28" spans="2:36" x14ac:dyDescent="0.35">
      <c r="B28" s="367">
        <f t="shared" si="18"/>
        <v>24</v>
      </c>
      <c r="C28" s="365" t="str" cm="1">
        <f t="array" ref="C28">+IF(ISBLANK($B28),"",IF(INDEX('SASB DB'!$BC$8:$EL$40,'CalcSheet (hide this)'!$B28,MATCH('CalcSheet (hide this)'!C$4,'SASB DB'!$BC$7:$EL$7,0))=0,"",INDEX('SASB DB'!$BC$8:$EL$40,'CalcSheet (hide this)'!$B28,MATCH('CalcSheet (hide this)'!C$4,'SASB DB'!$BC$7:$EL$7,0))))</f>
        <v/>
      </c>
      <c r="D28" s="365" t="str" cm="1">
        <f t="array" ref="D28">+IF(ISBLANK($B28),"",IF(INDEX('SASB DB'!$BC$8:$EL$40,'CalcSheet (hide this)'!$B28,MATCH('CalcSheet (hide this)'!D$4,'SASB DB'!$BC$7:$EL$7,0))=0,"",INDEX('SASB DB'!$BC$8:$EL$40,'CalcSheet (hide this)'!$B28,MATCH('CalcSheet (hide this)'!D$4,'SASB DB'!$BC$7:$EL$7,0))))</f>
        <v/>
      </c>
      <c r="E28" s="365" t="str" cm="1">
        <f t="array" ref="E28">+IF(ISBLANK($B28),"",IF(INDEX('SASB DB'!$BC$8:$EL$40,'CalcSheet (hide this)'!$B28,MATCH('CalcSheet (hide this)'!E$4,'SASB DB'!$BC$7:$EL$7,0))=0,"",INDEX('SASB DB'!$BC$8:$EL$40,'CalcSheet (hide this)'!$B28,MATCH('CalcSheet (hide this)'!E$4,'SASB DB'!$BC$7:$EL$7,0))))</f>
        <v/>
      </c>
      <c r="F28" s="365"/>
      <c r="G28" s="365"/>
      <c r="H28" s="365"/>
      <c r="I28" s="366"/>
      <c r="K28" s="379">
        <f t="shared" si="8"/>
        <v>0</v>
      </c>
      <c r="L28" s="379">
        <f t="shared" si="9"/>
        <v>0</v>
      </c>
      <c r="M28" s="379">
        <f t="shared" si="10"/>
        <v>0</v>
      </c>
      <c r="N28" s="379">
        <f t="shared" si="11"/>
        <v>0</v>
      </c>
      <c r="O28" s="379">
        <f t="shared" si="12"/>
        <v>0</v>
      </c>
      <c r="P28" s="379">
        <f t="shared" si="13"/>
        <v>0</v>
      </c>
      <c r="Q28" s="379">
        <f t="shared" si="14"/>
        <v>0</v>
      </c>
      <c r="R28" s="379"/>
      <c r="T28" s="379">
        <f t="shared" si="15"/>
        <v>0</v>
      </c>
      <c r="U28" s="379">
        <f>+IF(L28=0,0,L28+SUM($K$3:K$3))</f>
        <v>0</v>
      </c>
      <c r="V28" s="379">
        <f>+IF(M28=0,0,M28+SUM($K$3:L$3))</f>
        <v>0</v>
      </c>
      <c r="W28" s="379">
        <f>+IF(N28=0,0,N28+SUM($K$3:M$3))</f>
        <v>0</v>
      </c>
      <c r="X28" s="379">
        <f>+IF(O28=0,0,O28+SUM($K$3:N$3))</f>
        <v>0</v>
      </c>
      <c r="Y28" s="379">
        <f>+IF(P28=0,0,P28+SUM($K$3:O$3))</f>
        <v>0</v>
      </c>
      <c r="Z28" s="379">
        <f>+IF(Q28=0,0,Q28+SUM($K$3:P$3))</f>
        <v>0</v>
      </c>
      <c r="AB28" s="382">
        <f t="shared" si="16"/>
        <v>1</v>
      </c>
      <c r="AC28" s="380">
        <f t="shared" si="19"/>
        <v>24</v>
      </c>
      <c r="AD28" t="str">
        <f t="array" aca="1" ref="AD28" ca="1">+IFERROR(INDEX($C$5:$I$37,MATCH(AC28,OFFSET($S$5:$S$37,0,AB28),0),AB28),"")</f>
        <v/>
      </c>
      <c r="AF28">
        <f t="shared" ca="1" si="7"/>
        <v>0</v>
      </c>
      <c r="AG28">
        <f ca="1">+IF(AF28=0,0,SUM($AF$5:AF28))</f>
        <v>0</v>
      </c>
      <c r="AI28" s="380">
        <f t="shared" si="20"/>
        <v>24</v>
      </c>
      <c r="AJ28" t="str">
        <f t="shared" ca="1" si="17"/>
        <v/>
      </c>
    </row>
    <row r="29" spans="2:36" x14ac:dyDescent="0.35">
      <c r="B29" s="367">
        <f t="shared" si="18"/>
        <v>25</v>
      </c>
      <c r="C29" s="365" t="str" cm="1">
        <f t="array" ref="C29">+IF(ISBLANK($B29),"",IF(INDEX('SASB DB'!$BC$8:$EL$40,'CalcSheet (hide this)'!$B29,MATCH('CalcSheet (hide this)'!C$4,'SASB DB'!$BC$7:$EL$7,0))=0,"",INDEX('SASB DB'!$BC$8:$EL$40,'CalcSheet (hide this)'!$B29,MATCH('CalcSheet (hide this)'!C$4,'SASB DB'!$BC$7:$EL$7,0))))</f>
        <v/>
      </c>
      <c r="D29" s="365" t="str" cm="1">
        <f t="array" ref="D29">+IF(ISBLANK($B29),"",IF(INDEX('SASB DB'!$BC$8:$EL$40,'CalcSheet (hide this)'!$B29,MATCH('CalcSheet (hide this)'!D$4,'SASB DB'!$BC$7:$EL$7,0))=0,"",INDEX('SASB DB'!$BC$8:$EL$40,'CalcSheet (hide this)'!$B29,MATCH('CalcSheet (hide this)'!D$4,'SASB DB'!$BC$7:$EL$7,0))))</f>
        <v/>
      </c>
      <c r="E29" s="365" t="str" cm="1">
        <f t="array" ref="E29">+IF(ISBLANK($B29),"",IF(INDEX('SASB DB'!$BC$8:$EL$40,'CalcSheet (hide this)'!$B29,MATCH('CalcSheet (hide this)'!E$4,'SASB DB'!$BC$7:$EL$7,0))=0,"",INDEX('SASB DB'!$BC$8:$EL$40,'CalcSheet (hide this)'!$B29,MATCH('CalcSheet (hide this)'!E$4,'SASB DB'!$BC$7:$EL$7,0))))</f>
        <v/>
      </c>
      <c r="F29" s="365"/>
      <c r="G29" s="365"/>
      <c r="H29" s="365"/>
      <c r="I29" s="366"/>
      <c r="K29" s="379">
        <f t="shared" si="8"/>
        <v>0</v>
      </c>
      <c r="L29" s="379">
        <f t="shared" si="9"/>
        <v>0</v>
      </c>
      <c r="M29" s="379">
        <f t="shared" si="10"/>
        <v>0</v>
      </c>
      <c r="N29" s="379">
        <f t="shared" si="11"/>
        <v>0</v>
      </c>
      <c r="O29" s="379">
        <f t="shared" si="12"/>
        <v>0</v>
      </c>
      <c r="P29" s="379">
        <f t="shared" si="13"/>
        <v>0</v>
      </c>
      <c r="Q29" s="379">
        <f t="shared" si="14"/>
        <v>0</v>
      </c>
      <c r="R29" s="379"/>
      <c r="T29" s="379">
        <f t="shared" si="15"/>
        <v>0</v>
      </c>
      <c r="U29" s="379">
        <f>+IF(L29=0,0,L29+SUM($K$3:K$3))</f>
        <v>0</v>
      </c>
      <c r="V29" s="379">
        <f>+IF(M29=0,0,M29+SUM($K$3:L$3))</f>
        <v>0</v>
      </c>
      <c r="W29" s="379">
        <f>+IF(N29=0,0,N29+SUM($K$3:M$3))</f>
        <v>0</v>
      </c>
      <c r="X29" s="379">
        <f>+IF(O29=0,0,O29+SUM($K$3:N$3))</f>
        <v>0</v>
      </c>
      <c r="Y29" s="379">
        <f>+IF(P29=0,0,P29+SUM($K$3:O$3))</f>
        <v>0</v>
      </c>
      <c r="Z29" s="379">
        <f>+IF(Q29=0,0,Q29+SUM($K$3:P$3))</f>
        <v>0</v>
      </c>
      <c r="AB29" s="382">
        <f t="shared" si="16"/>
        <v>1</v>
      </c>
      <c r="AC29" s="380">
        <f t="shared" si="19"/>
        <v>25</v>
      </c>
      <c r="AD29" t="str">
        <f t="array" aca="1" ref="AD29" ca="1">+IFERROR(INDEX($C$5:$I$37,MATCH(AC29,OFFSET($S$5:$S$37,0,AB29),0),AB29),"")</f>
        <v/>
      </c>
      <c r="AF29">
        <f t="shared" ca="1" si="7"/>
        <v>0</v>
      </c>
      <c r="AG29">
        <f ca="1">+IF(AF29=0,0,SUM($AF$5:AF29))</f>
        <v>0</v>
      </c>
      <c r="AI29" s="380">
        <f t="shared" si="20"/>
        <v>25</v>
      </c>
      <c r="AJ29" t="str">
        <f t="shared" ca="1" si="17"/>
        <v/>
      </c>
    </row>
    <row r="30" spans="2:36" x14ac:dyDescent="0.35">
      <c r="B30" s="367">
        <f t="shared" si="18"/>
        <v>26</v>
      </c>
      <c r="C30" s="365" t="str" cm="1">
        <f t="array" ref="C30">+IF(ISBLANK($B30),"",IF(INDEX('SASB DB'!$BC$8:$EL$40,'CalcSheet (hide this)'!$B30,MATCH('CalcSheet (hide this)'!C$4,'SASB DB'!$BC$7:$EL$7,0))=0,"",INDEX('SASB DB'!$BC$8:$EL$40,'CalcSheet (hide this)'!$B30,MATCH('CalcSheet (hide this)'!C$4,'SASB DB'!$BC$7:$EL$7,0))))</f>
        <v/>
      </c>
      <c r="D30" s="365" t="str" cm="1">
        <f t="array" ref="D30">+IF(ISBLANK($B30),"",IF(INDEX('SASB DB'!$BC$8:$EL$40,'CalcSheet (hide this)'!$B30,MATCH('CalcSheet (hide this)'!D$4,'SASB DB'!$BC$7:$EL$7,0))=0,"",INDEX('SASB DB'!$BC$8:$EL$40,'CalcSheet (hide this)'!$B30,MATCH('CalcSheet (hide this)'!D$4,'SASB DB'!$BC$7:$EL$7,0))))</f>
        <v/>
      </c>
      <c r="E30" s="365" t="str" cm="1">
        <f t="array" ref="E30">+IF(ISBLANK($B30),"",IF(INDEX('SASB DB'!$BC$8:$EL$40,'CalcSheet (hide this)'!$B30,MATCH('CalcSheet (hide this)'!E$4,'SASB DB'!$BC$7:$EL$7,0))=0,"",INDEX('SASB DB'!$BC$8:$EL$40,'CalcSheet (hide this)'!$B30,MATCH('CalcSheet (hide this)'!E$4,'SASB DB'!$BC$7:$EL$7,0))))</f>
        <v/>
      </c>
      <c r="F30" s="365"/>
      <c r="G30" s="365"/>
      <c r="H30" s="365"/>
      <c r="I30" s="366"/>
      <c r="K30" s="379">
        <f t="shared" si="8"/>
        <v>0</v>
      </c>
      <c r="L30" s="379">
        <f t="shared" si="9"/>
        <v>0</v>
      </c>
      <c r="M30" s="379">
        <f t="shared" si="10"/>
        <v>0</v>
      </c>
      <c r="N30" s="379">
        <f t="shared" si="11"/>
        <v>0</v>
      </c>
      <c r="O30" s="379">
        <f t="shared" si="12"/>
        <v>0</v>
      </c>
      <c r="P30" s="379">
        <f t="shared" si="13"/>
        <v>0</v>
      </c>
      <c r="Q30" s="379">
        <f t="shared" si="14"/>
        <v>0</v>
      </c>
      <c r="R30" s="379"/>
      <c r="T30" s="379">
        <f t="shared" si="15"/>
        <v>0</v>
      </c>
      <c r="U30" s="379">
        <f>+IF(L30=0,0,L30+SUM($K$3:K$3))</f>
        <v>0</v>
      </c>
      <c r="V30" s="379">
        <f>+IF(M30=0,0,M30+SUM($K$3:L$3))</f>
        <v>0</v>
      </c>
      <c r="W30" s="379">
        <f>+IF(N30=0,0,N30+SUM($K$3:M$3))</f>
        <v>0</v>
      </c>
      <c r="X30" s="379">
        <f>+IF(O30=0,0,O30+SUM($K$3:N$3))</f>
        <v>0</v>
      </c>
      <c r="Y30" s="379">
        <f>+IF(P30=0,0,P30+SUM($K$3:O$3))</f>
        <v>0</v>
      </c>
      <c r="Z30" s="379">
        <f>+IF(Q30=0,0,Q30+SUM($K$3:P$3))</f>
        <v>0</v>
      </c>
      <c r="AB30" s="382">
        <f t="shared" si="16"/>
        <v>1</v>
      </c>
      <c r="AC30" s="380">
        <f t="shared" si="19"/>
        <v>26</v>
      </c>
      <c r="AD30" t="str">
        <f t="array" aca="1" ref="AD30" ca="1">+IFERROR(INDEX($C$5:$I$37,MATCH(AC30,OFFSET($S$5:$S$37,0,AB30),0),AB30),"")</f>
        <v/>
      </c>
      <c r="AF30">
        <f t="shared" ca="1" si="7"/>
        <v>0</v>
      </c>
      <c r="AG30">
        <f ca="1">+IF(AF30=0,0,SUM($AF$5:AF30))</f>
        <v>0</v>
      </c>
      <c r="AI30" s="380">
        <f t="shared" si="20"/>
        <v>26</v>
      </c>
      <c r="AJ30" t="str">
        <f t="shared" ca="1" si="17"/>
        <v/>
      </c>
    </row>
    <row r="31" spans="2:36" x14ac:dyDescent="0.35">
      <c r="B31" s="367">
        <f t="shared" si="18"/>
        <v>27</v>
      </c>
      <c r="C31" s="365" t="str" cm="1">
        <f t="array" ref="C31">+IF(ISBLANK($B31),"",IF(INDEX('SASB DB'!$BC$8:$EL$40,'CalcSheet (hide this)'!$B31,MATCH('CalcSheet (hide this)'!C$4,'SASB DB'!$BC$7:$EL$7,0))=0,"",INDEX('SASB DB'!$BC$8:$EL$40,'CalcSheet (hide this)'!$B31,MATCH('CalcSheet (hide this)'!C$4,'SASB DB'!$BC$7:$EL$7,0))))</f>
        <v/>
      </c>
      <c r="D31" s="365" t="str" cm="1">
        <f t="array" ref="D31">+IF(ISBLANK($B31),"",IF(INDEX('SASB DB'!$BC$8:$EL$40,'CalcSheet (hide this)'!$B31,MATCH('CalcSheet (hide this)'!D$4,'SASB DB'!$BC$7:$EL$7,0))=0,"",INDEX('SASB DB'!$BC$8:$EL$40,'CalcSheet (hide this)'!$B31,MATCH('CalcSheet (hide this)'!D$4,'SASB DB'!$BC$7:$EL$7,0))))</f>
        <v/>
      </c>
      <c r="E31" s="365" t="str" cm="1">
        <f t="array" ref="E31">+IF(ISBLANK($B31),"",IF(INDEX('SASB DB'!$BC$8:$EL$40,'CalcSheet (hide this)'!$B31,MATCH('CalcSheet (hide this)'!E$4,'SASB DB'!$BC$7:$EL$7,0))=0,"",INDEX('SASB DB'!$BC$8:$EL$40,'CalcSheet (hide this)'!$B31,MATCH('CalcSheet (hide this)'!E$4,'SASB DB'!$BC$7:$EL$7,0))))</f>
        <v/>
      </c>
      <c r="F31" s="365"/>
      <c r="G31" s="365"/>
      <c r="H31" s="365"/>
      <c r="I31" s="366"/>
      <c r="K31" s="379">
        <f t="shared" si="8"/>
        <v>0</v>
      </c>
      <c r="L31" s="379">
        <f t="shared" si="9"/>
        <v>0</v>
      </c>
      <c r="M31" s="379">
        <f t="shared" si="10"/>
        <v>0</v>
      </c>
      <c r="N31" s="379">
        <f t="shared" si="11"/>
        <v>0</v>
      </c>
      <c r="O31" s="379">
        <f t="shared" si="12"/>
        <v>0</v>
      </c>
      <c r="P31" s="379">
        <f t="shared" si="13"/>
        <v>0</v>
      </c>
      <c r="Q31" s="379">
        <f t="shared" si="14"/>
        <v>0</v>
      </c>
      <c r="R31" s="379"/>
      <c r="T31" s="379">
        <f t="shared" si="15"/>
        <v>0</v>
      </c>
      <c r="U31" s="379">
        <f>+IF(L31=0,0,L31+SUM($K$3:K$3))</f>
        <v>0</v>
      </c>
      <c r="V31" s="379">
        <f>+IF(M31=0,0,M31+SUM($K$3:L$3))</f>
        <v>0</v>
      </c>
      <c r="W31" s="379">
        <f>+IF(N31=0,0,N31+SUM($K$3:M$3))</f>
        <v>0</v>
      </c>
      <c r="X31" s="379">
        <f>+IF(O31=0,0,O31+SUM($K$3:N$3))</f>
        <v>0</v>
      </c>
      <c r="Y31" s="379">
        <f>+IF(P31=0,0,P31+SUM($K$3:O$3))</f>
        <v>0</v>
      </c>
      <c r="Z31" s="379">
        <f>+IF(Q31=0,0,Q31+SUM($K$3:P$3))</f>
        <v>0</v>
      </c>
      <c r="AB31" s="382">
        <f t="shared" si="16"/>
        <v>1</v>
      </c>
      <c r="AC31" s="380">
        <f t="shared" si="19"/>
        <v>27</v>
      </c>
      <c r="AD31" t="str">
        <f t="array" aca="1" ref="AD31" ca="1">+IFERROR(INDEX($C$5:$I$37,MATCH(AC31,OFFSET($S$5:$S$37,0,AB31),0),AB31),"")</f>
        <v/>
      </c>
      <c r="AF31">
        <f t="shared" ca="1" si="7"/>
        <v>0</v>
      </c>
      <c r="AG31">
        <f ca="1">+IF(AF31=0,0,SUM($AF$5:AF31))</f>
        <v>0</v>
      </c>
      <c r="AI31" s="380">
        <f t="shared" si="20"/>
        <v>27</v>
      </c>
      <c r="AJ31" t="str">
        <f t="shared" ca="1" si="17"/>
        <v/>
      </c>
    </row>
    <row r="32" spans="2:36" x14ac:dyDescent="0.35">
      <c r="B32" s="367">
        <f t="shared" si="18"/>
        <v>28</v>
      </c>
      <c r="C32" s="365" t="str" cm="1">
        <f t="array" ref="C32">+IF(ISBLANK($B32),"",IF(INDEX('SASB DB'!$BC$8:$EL$40,'CalcSheet (hide this)'!$B32,MATCH('CalcSheet (hide this)'!C$4,'SASB DB'!$BC$7:$EL$7,0))=0,"",INDEX('SASB DB'!$BC$8:$EL$40,'CalcSheet (hide this)'!$B32,MATCH('CalcSheet (hide this)'!C$4,'SASB DB'!$BC$7:$EL$7,0))))</f>
        <v/>
      </c>
      <c r="D32" s="365" t="str" cm="1">
        <f t="array" ref="D32">+IF(ISBLANK($B32),"",IF(INDEX('SASB DB'!$BC$8:$EL$40,'CalcSheet (hide this)'!$B32,MATCH('CalcSheet (hide this)'!D$4,'SASB DB'!$BC$7:$EL$7,0))=0,"",INDEX('SASB DB'!$BC$8:$EL$40,'CalcSheet (hide this)'!$B32,MATCH('CalcSheet (hide this)'!D$4,'SASB DB'!$BC$7:$EL$7,0))))</f>
        <v/>
      </c>
      <c r="E32" s="365" t="str" cm="1">
        <f t="array" ref="E32">+IF(ISBLANK($B32),"",IF(INDEX('SASB DB'!$BC$8:$EL$40,'CalcSheet (hide this)'!$B32,MATCH('CalcSheet (hide this)'!E$4,'SASB DB'!$BC$7:$EL$7,0))=0,"",INDEX('SASB DB'!$BC$8:$EL$40,'CalcSheet (hide this)'!$B32,MATCH('CalcSheet (hide this)'!E$4,'SASB DB'!$BC$7:$EL$7,0))))</f>
        <v/>
      </c>
      <c r="F32" s="365"/>
      <c r="G32" s="365"/>
      <c r="H32" s="365"/>
      <c r="I32" s="366"/>
      <c r="K32" s="379">
        <f t="shared" si="8"/>
        <v>0</v>
      </c>
      <c r="L32" s="379">
        <f t="shared" si="9"/>
        <v>0</v>
      </c>
      <c r="M32" s="379">
        <f t="shared" si="10"/>
        <v>0</v>
      </c>
      <c r="N32" s="379">
        <f t="shared" si="11"/>
        <v>0</v>
      </c>
      <c r="O32" s="379">
        <f t="shared" si="12"/>
        <v>0</v>
      </c>
      <c r="P32" s="379">
        <f t="shared" si="13"/>
        <v>0</v>
      </c>
      <c r="Q32" s="379">
        <f t="shared" si="14"/>
        <v>0</v>
      </c>
      <c r="R32" s="379"/>
      <c r="T32" s="379">
        <f t="shared" si="15"/>
        <v>0</v>
      </c>
      <c r="U32" s="379">
        <f>+IF(L32=0,0,L32+SUM($K$3:K$3))</f>
        <v>0</v>
      </c>
      <c r="V32" s="379">
        <f>+IF(M32=0,0,M32+SUM($K$3:L$3))</f>
        <v>0</v>
      </c>
      <c r="W32" s="379">
        <f>+IF(N32=0,0,N32+SUM($K$3:M$3))</f>
        <v>0</v>
      </c>
      <c r="X32" s="379">
        <f>+IF(O32=0,0,O32+SUM($K$3:N$3))</f>
        <v>0</v>
      </c>
      <c r="Y32" s="379">
        <f>+IF(P32=0,0,P32+SUM($K$3:O$3))</f>
        <v>0</v>
      </c>
      <c r="Z32" s="379">
        <f>+IF(Q32=0,0,Q32+SUM($K$3:P$3))</f>
        <v>0</v>
      </c>
      <c r="AB32" s="382">
        <f t="shared" si="16"/>
        <v>1</v>
      </c>
      <c r="AC32" s="380">
        <f t="shared" si="19"/>
        <v>28</v>
      </c>
      <c r="AD32" t="str">
        <f t="array" aca="1" ref="AD32" ca="1">+IFERROR(INDEX($C$5:$I$37,MATCH(AC32,OFFSET($S$5:$S$37,0,AB32),0),AB32),"")</f>
        <v/>
      </c>
      <c r="AF32">
        <f t="shared" ca="1" si="7"/>
        <v>0</v>
      </c>
      <c r="AG32">
        <f ca="1">+IF(AF32=0,0,SUM($AF$5:AF32))</f>
        <v>0</v>
      </c>
      <c r="AI32" s="380">
        <f t="shared" si="20"/>
        <v>28</v>
      </c>
      <c r="AJ32" t="str">
        <f t="shared" ca="1" si="17"/>
        <v/>
      </c>
    </row>
    <row r="33" spans="2:36" x14ac:dyDescent="0.35">
      <c r="B33" s="367">
        <f t="shared" si="18"/>
        <v>29</v>
      </c>
      <c r="C33" s="365" t="str" cm="1">
        <f t="array" ref="C33">+IF(ISBLANK($B33),"",IF(INDEX('SASB DB'!$BC$8:$EL$40,'CalcSheet (hide this)'!$B33,MATCH('CalcSheet (hide this)'!C$4,'SASB DB'!$BC$7:$EL$7,0))=0,"",INDEX('SASB DB'!$BC$8:$EL$40,'CalcSheet (hide this)'!$B33,MATCH('CalcSheet (hide this)'!C$4,'SASB DB'!$BC$7:$EL$7,0))))</f>
        <v/>
      </c>
      <c r="D33" s="365" t="str" cm="1">
        <f t="array" ref="D33">+IF(ISBLANK($B33),"",IF(INDEX('SASB DB'!$BC$8:$EL$40,'CalcSheet (hide this)'!$B33,MATCH('CalcSheet (hide this)'!D$4,'SASB DB'!$BC$7:$EL$7,0))=0,"",INDEX('SASB DB'!$BC$8:$EL$40,'CalcSheet (hide this)'!$B33,MATCH('CalcSheet (hide this)'!D$4,'SASB DB'!$BC$7:$EL$7,0))))</f>
        <v/>
      </c>
      <c r="E33" s="365" t="str" cm="1">
        <f t="array" ref="E33">+IF(ISBLANK($B33),"",IF(INDEX('SASB DB'!$BC$8:$EL$40,'CalcSheet (hide this)'!$B33,MATCH('CalcSheet (hide this)'!E$4,'SASB DB'!$BC$7:$EL$7,0))=0,"",INDEX('SASB DB'!$BC$8:$EL$40,'CalcSheet (hide this)'!$B33,MATCH('CalcSheet (hide this)'!E$4,'SASB DB'!$BC$7:$EL$7,0))))</f>
        <v/>
      </c>
      <c r="F33" s="365"/>
      <c r="G33" s="365"/>
      <c r="H33" s="365"/>
      <c r="I33" s="366"/>
      <c r="K33" s="379">
        <f t="shared" si="8"/>
        <v>0</v>
      </c>
      <c r="L33" s="379">
        <f t="shared" si="9"/>
        <v>0</v>
      </c>
      <c r="M33" s="379">
        <f t="shared" si="10"/>
        <v>0</v>
      </c>
      <c r="N33" s="379">
        <f t="shared" si="11"/>
        <v>0</v>
      </c>
      <c r="O33" s="379">
        <f t="shared" si="12"/>
        <v>0</v>
      </c>
      <c r="P33" s="379">
        <f t="shared" si="13"/>
        <v>0</v>
      </c>
      <c r="Q33" s="379">
        <f t="shared" si="14"/>
        <v>0</v>
      </c>
      <c r="R33" s="379"/>
      <c r="T33" s="379">
        <f t="shared" si="15"/>
        <v>0</v>
      </c>
      <c r="U33" s="379">
        <f>+IF(L33=0,0,L33+SUM($K$3:K$3))</f>
        <v>0</v>
      </c>
      <c r="V33" s="379">
        <f>+IF(M33=0,0,M33+SUM($K$3:L$3))</f>
        <v>0</v>
      </c>
      <c r="W33" s="379">
        <f>+IF(N33=0,0,N33+SUM($K$3:M$3))</f>
        <v>0</v>
      </c>
      <c r="X33" s="379">
        <f>+IF(O33=0,0,O33+SUM($K$3:N$3))</f>
        <v>0</v>
      </c>
      <c r="Y33" s="379">
        <f>+IF(P33=0,0,P33+SUM($K$3:O$3))</f>
        <v>0</v>
      </c>
      <c r="Z33" s="379">
        <f>+IF(Q33=0,0,Q33+SUM($K$3:P$3))</f>
        <v>0</v>
      </c>
      <c r="AB33" s="382">
        <f t="shared" si="16"/>
        <v>1</v>
      </c>
      <c r="AC33" s="380">
        <f t="shared" si="19"/>
        <v>29</v>
      </c>
      <c r="AD33" t="str">
        <f t="array" aca="1" ref="AD33" ca="1">+IFERROR(INDEX($C$5:$I$37,MATCH(AC33,OFFSET($S$5:$S$37,0,AB33),0),AB33),"")</f>
        <v/>
      </c>
      <c r="AF33">
        <f t="shared" ca="1" si="7"/>
        <v>0</v>
      </c>
      <c r="AG33">
        <f ca="1">+IF(AF33=0,0,SUM($AF$5:AF33))</f>
        <v>0</v>
      </c>
      <c r="AI33" s="380">
        <f t="shared" si="20"/>
        <v>29</v>
      </c>
      <c r="AJ33" t="str">
        <f t="shared" ca="1" si="17"/>
        <v/>
      </c>
    </row>
    <row r="34" spans="2:36" x14ac:dyDescent="0.35">
      <c r="B34" s="367">
        <f t="shared" si="18"/>
        <v>30</v>
      </c>
      <c r="C34" s="365" t="str" cm="1">
        <f t="array" ref="C34">+IF(ISBLANK($B34),"",IF(INDEX('SASB DB'!$BC$8:$EL$40,'CalcSheet (hide this)'!$B34,MATCH('CalcSheet (hide this)'!C$4,'SASB DB'!$BC$7:$EL$7,0))=0,"",INDEX('SASB DB'!$BC$8:$EL$40,'CalcSheet (hide this)'!$B34,MATCH('CalcSheet (hide this)'!C$4,'SASB DB'!$BC$7:$EL$7,0))))</f>
        <v/>
      </c>
      <c r="D34" s="365" t="str" cm="1">
        <f t="array" ref="D34">+IF(ISBLANK($B34),"",IF(INDEX('SASB DB'!$BC$8:$EL$40,'CalcSheet (hide this)'!$B34,MATCH('CalcSheet (hide this)'!D$4,'SASB DB'!$BC$7:$EL$7,0))=0,"",INDEX('SASB DB'!$BC$8:$EL$40,'CalcSheet (hide this)'!$B34,MATCH('CalcSheet (hide this)'!D$4,'SASB DB'!$BC$7:$EL$7,0))))</f>
        <v/>
      </c>
      <c r="E34" s="365" t="str" cm="1">
        <f t="array" ref="E34">+IF(ISBLANK($B34),"",IF(INDEX('SASB DB'!$BC$8:$EL$40,'CalcSheet (hide this)'!$B34,MATCH('CalcSheet (hide this)'!E$4,'SASB DB'!$BC$7:$EL$7,0))=0,"",INDEX('SASB DB'!$BC$8:$EL$40,'CalcSheet (hide this)'!$B34,MATCH('CalcSheet (hide this)'!E$4,'SASB DB'!$BC$7:$EL$7,0))))</f>
        <v/>
      </c>
      <c r="F34" s="365"/>
      <c r="G34" s="365"/>
      <c r="H34" s="365"/>
      <c r="I34" s="366"/>
      <c r="K34" s="379">
        <f t="shared" si="8"/>
        <v>0</v>
      </c>
      <c r="L34" s="379">
        <f t="shared" si="9"/>
        <v>0</v>
      </c>
      <c r="M34" s="379">
        <f t="shared" si="10"/>
        <v>0</v>
      </c>
      <c r="N34" s="379">
        <f t="shared" si="11"/>
        <v>0</v>
      </c>
      <c r="O34" s="379">
        <f t="shared" si="12"/>
        <v>0</v>
      </c>
      <c r="P34" s="379">
        <f t="shared" si="13"/>
        <v>0</v>
      </c>
      <c r="Q34" s="379">
        <f t="shared" si="14"/>
        <v>0</v>
      </c>
      <c r="R34" s="379"/>
      <c r="T34" s="379">
        <f t="shared" si="15"/>
        <v>0</v>
      </c>
      <c r="U34" s="379">
        <f>+IF(L34=0,0,L34+SUM($K$3:K$3))</f>
        <v>0</v>
      </c>
      <c r="V34" s="379">
        <f>+IF(M34=0,0,M34+SUM($K$3:L$3))</f>
        <v>0</v>
      </c>
      <c r="W34" s="379">
        <f>+IF(N34=0,0,N34+SUM($K$3:M$3))</f>
        <v>0</v>
      </c>
      <c r="X34" s="379">
        <f>+IF(O34=0,0,O34+SUM($K$3:N$3))</f>
        <v>0</v>
      </c>
      <c r="Y34" s="379">
        <f>+IF(P34=0,0,P34+SUM($K$3:O$3))</f>
        <v>0</v>
      </c>
      <c r="Z34" s="379">
        <f>+IF(Q34=0,0,Q34+SUM($K$3:P$3))</f>
        <v>0</v>
      </c>
      <c r="AB34" s="382">
        <f t="shared" si="16"/>
        <v>1</v>
      </c>
      <c r="AC34" s="380">
        <f t="shared" si="19"/>
        <v>30</v>
      </c>
      <c r="AD34" t="str">
        <f t="array" aca="1" ref="AD34" ca="1">+IFERROR(INDEX($C$5:$I$37,MATCH(AC34,OFFSET($S$5:$S$37,0,AB34),0),AB34),"")</f>
        <v/>
      </c>
      <c r="AF34">
        <f t="shared" ca="1" si="7"/>
        <v>0</v>
      </c>
      <c r="AG34">
        <f ca="1">+IF(AF34=0,0,SUM($AF$5:AF34))</f>
        <v>0</v>
      </c>
      <c r="AI34" s="380">
        <f t="shared" si="20"/>
        <v>30</v>
      </c>
      <c r="AJ34" t="str">
        <f t="shared" ca="1" si="17"/>
        <v/>
      </c>
    </row>
    <row r="35" spans="2:36" x14ac:dyDescent="0.35">
      <c r="B35" s="364"/>
      <c r="C35" s="365" t="str" cm="1">
        <f t="array" ref="C35">+IF(ISBLANK($B35),"",IF(INDEX('SASB DB'!$BC$8:$EL$40,'CalcSheet (hide this)'!$B35,MATCH('CalcSheet (hide this)'!C$4,'SASB DB'!$BC$7:$EL$7,0))=0,"",INDEX('SASB DB'!$BC$8:$EL$40,'CalcSheet (hide this)'!$B35,MATCH('CalcSheet (hide this)'!C$4,'SASB DB'!$BC$7:$EL$7,0))))</f>
        <v/>
      </c>
      <c r="D35" s="365" t="str" cm="1">
        <f t="array" ref="D35">+IF(ISBLANK($B35),"",IF(INDEX('SASB DB'!$BC$8:$EL$40,'CalcSheet (hide this)'!$B35,MATCH('CalcSheet (hide this)'!D$4,'SASB DB'!$BC$7:$EL$7,0))=0,"",INDEX('SASB DB'!$BC$8:$EL$40,'CalcSheet (hide this)'!$B35,MATCH('CalcSheet (hide this)'!D$4,'SASB DB'!$BC$7:$EL$7,0))))</f>
        <v/>
      </c>
      <c r="E35" s="365" t="str" cm="1">
        <f t="array" ref="E35">+IF(ISBLANK($B35),"",IF(INDEX('SASB DB'!$BC$8:$EL$40,'CalcSheet (hide this)'!$B35,MATCH('CalcSheet (hide this)'!E$4,'SASB DB'!$BC$7:$EL$7,0))=0,"",INDEX('SASB DB'!$BC$8:$EL$40,'CalcSheet (hide this)'!$B35,MATCH('CalcSheet (hide this)'!E$4,'SASB DB'!$BC$7:$EL$7,0))))</f>
        <v/>
      </c>
      <c r="F35" s="365"/>
      <c r="G35" s="365"/>
      <c r="H35" s="365"/>
      <c r="I35" s="366"/>
      <c r="K35" s="379">
        <f t="shared" si="8"/>
        <v>0</v>
      </c>
      <c r="L35" s="379">
        <f t="shared" si="9"/>
        <v>0</v>
      </c>
      <c r="M35" s="379">
        <f t="shared" si="10"/>
        <v>0</v>
      </c>
      <c r="N35" s="379">
        <f t="shared" si="11"/>
        <v>0</v>
      </c>
      <c r="O35" s="379">
        <f t="shared" si="12"/>
        <v>0</v>
      </c>
      <c r="P35" s="379">
        <f t="shared" si="13"/>
        <v>0</v>
      </c>
      <c r="Q35" s="379">
        <f t="shared" si="14"/>
        <v>0</v>
      </c>
      <c r="R35" s="379"/>
      <c r="T35" s="379">
        <f t="shared" si="15"/>
        <v>0</v>
      </c>
      <c r="U35" s="379">
        <f>+IF(L35=0,0,L35+SUM($K$3:K$3))</f>
        <v>0</v>
      </c>
      <c r="V35" s="379">
        <f>+IF(M35=0,0,M35+SUM($K$3:L$3))</f>
        <v>0</v>
      </c>
      <c r="W35" s="379">
        <f>+IF(N35=0,0,N35+SUM($K$3:M$3))</f>
        <v>0</v>
      </c>
      <c r="X35" s="379">
        <f>+IF(O35=0,0,O35+SUM($K$3:N$3))</f>
        <v>0</v>
      </c>
      <c r="Y35" s="379">
        <f>+IF(P35=0,0,P35+SUM($K$3:O$3))</f>
        <v>0</v>
      </c>
      <c r="Z35" s="379">
        <f>+IF(Q35=0,0,Q35+SUM($K$3:P$3))</f>
        <v>0</v>
      </c>
      <c r="AB35" s="382">
        <f t="shared" si="16"/>
        <v>1</v>
      </c>
      <c r="AC35" s="380">
        <f t="shared" si="19"/>
        <v>31</v>
      </c>
      <c r="AD35" t="str">
        <f t="array" aca="1" ref="AD35" ca="1">+IFERROR(INDEX($C$5:$I$37,MATCH(AC35,OFFSET($S$5:$S$37,0,AB35),0),AB35),"")</f>
        <v/>
      </c>
      <c r="AF35">
        <f t="shared" ca="1" si="7"/>
        <v>0</v>
      </c>
      <c r="AG35">
        <f ca="1">+IF(AF35=0,0,SUM($AF$5:AF35))</f>
        <v>0</v>
      </c>
      <c r="AI35" s="380"/>
    </row>
    <row r="36" spans="2:36" x14ac:dyDescent="0.35">
      <c r="B36" s="364"/>
      <c r="C36" s="365" t="str" cm="1">
        <f t="array" ref="C36">+IF(ISBLANK($B36),"",IF(INDEX('SASB DB'!$BC$8:$EL$40,'CalcSheet (hide this)'!$B36,MATCH('CalcSheet (hide this)'!C$4,'SASB DB'!$BC$7:$EL$7,0))=0,"",INDEX('SASB DB'!$BC$8:$EL$40,'CalcSheet (hide this)'!$B36,MATCH('CalcSheet (hide this)'!C$4,'SASB DB'!$BC$7:$EL$7,0))))</f>
        <v/>
      </c>
      <c r="D36" s="365" t="str" cm="1">
        <f t="array" ref="D36">+IF(ISBLANK($B36),"",IF(INDEX('SASB DB'!$BC$8:$EL$40,'CalcSheet (hide this)'!$B36,MATCH('CalcSheet (hide this)'!D$4,'SASB DB'!$BC$7:$EL$7,0))=0,"",INDEX('SASB DB'!$BC$8:$EL$40,'CalcSheet (hide this)'!$B36,MATCH('CalcSheet (hide this)'!D$4,'SASB DB'!$BC$7:$EL$7,0))))</f>
        <v/>
      </c>
      <c r="E36" s="365" t="str" cm="1">
        <f t="array" ref="E36">+IF(ISBLANK($B36),"",IF(INDEX('SASB DB'!$BC$8:$EL$40,'CalcSheet (hide this)'!$B36,MATCH('CalcSheet (hide this)'!E$4,'SASB DB'!$BC$7:$EL$7,0))=0,"",INDEX('SASB DB'!$BC$8:$EL$40,'CalcSheet (hide this)'!$B36,MATCH('CalcSheet (hide this)'!E$4,'SASB DB'!$BC$7:$EL$7,0))))</f>
        <v/>
      </c>
      <c r="F36" s="365"/>
      <c r="G36" s="365"/>
      <c r="H36" s="365"/>
      <c r="I36" s="366"/>
      <c r="K36" s="379">
        <f t="shared" si="8"/>
        <v>0</v>
      </c>
      <c r="L36" s="379">
        <f t="shared" si="9"/>
        <v>0</v>
      </c>
      <c r="M36" s="379">
        <f t="shared" si="10"/>
        <v>0</v>
      </c>
      <c r="N36" s="379">
        <f t="shared" si="11"/>
        <v>0</v>
      </c>
      <c r="O36" s="379">
        <f t="shared" si="12"/>
        <v>0</v>
      </c>
      <c r="P36" s="379">
        <f t="shared" si="13"/>
        <v>0</v>
      </c>
      <c r="Q36" s="379">
        <f t="shared" si="14"/>
        <v>0</v>
      </c>
      <c r="R36" s="379"/>
      <c r="T36" s="379">
        <f t="shared" si="15"/>
        <v>0</v>
      </c>
      <c r="U36" s="379">
        <f>+IF(L36=0,0,L36+SUM($K$3:K$3))</f>
        <v>0</v>
      </c>
      <c r="V36" s="379">
        <f>+IF(M36=0,0,M36+SUM($K$3:L$3))</f>
        <v>0</v>
      </c>
      <c r="W36" s="379">
        <f>+IF(N36=0,0,N36+SUM($K$3:M$3))</f>
        <v>0</v>
      </c>
      <c r="X36" s="379">
        <f>+IF(O36=0,0,O36+SUM($K$3:N$3))</f>
        <v>0</v>
      </c>
      <c r="Y36" s="379">
        <f>+IF(P36=0,0,P36+SUM($K$3:O$3))</f>
        <v>0</v>
      </c>
      <c r="Z36" s="379">
        <f>+IF(Q36=0,0,Q36+SUM($K$3:P$3))</f>
        <v>0</v>
      </c>
      <c r="AB36" s="382">
        <f t="shared" si="16"/>
        <v>1</v>
      </c>
      <c r="AC36" s="380">
        <f t="shared" si="19"/>
        <v>32</v>
      </c>
      <c r="AD36" t="str">
        <f t="array" aca="1" ref="AD36" ca="1">+IFERROR(INDEX($C$5:$I$37,MATCH(AC36,OFFSET($S$5:$S$37,0,AB36),0),AB36),"")</f>
        <v/>
      </c>
      <c r="AF36">
        <f t="shared" ca="1" si="7"/>
        <v>0</v>
      </c>
      <c r="AG36">
        <f ca="1">+IF(AF36=0,0,SUM($AF$5:AF36))</f>
        <v>0</v>
      </c>
      <c r="AI36" s="380"/>
    </row>
    <row r="37" spans="2:36" x14ac:dyDescent="0.35">
      <c r="B37" s="368"/>
      <c r="C37" s="369" t="str" cm="1">
        <f t="array" ref="C37">+IF(ISBLANK($B37),"",IF(INDEX('SASB DB'!$BC$8:$EL$40,'CalcSheet (hide this)'!$B37,MATCH('CalcSheet (hide this)'!C$4,'SASB DB'!$BC$7:$EL$7,0))=0,"",INDEX('SASB DB'!$BC$8:$EL$40,'CalcSheet (hide this)'!$B37,MATCH('CalcSheet (hide this)'!C$4,'SASB DB'!$BC$7:$EL$7,0))))</f>
        <v/>
      </c>
      <c r="D37" s="369" t="str" cm="1">
        <f t="array" ref="D37">+IF(ISBLANK($B37),"",IF(INDEX('SASB DB'!$BC$8:$EL$40,'CalcSheet (hide this)'!$B37,MATCH('CalcSheet (hide this)'!D$4,'SASB DB'!$BC$7:$EL$7,0))=0,"",INDEX('SASB DB'!$BC$8:$EL$40,'CalcSheet (hide this)'!$B37,MATCH('CalcSheet (hide this)'!D$4,'SASB DB'!$BC$7:$EL$7,0))))</f>
        <v/>
      </c>
      <c r="E37" s="369" t="str" cm="1">
        <f t="array" ref="E37">+IF(ISBLANK($B37),"",IF(INDEX('SASB DB'!$BC$8:$EL$40,'CalcSheet (hide this)'!$B37,MATCH('CalcSheet (hide this)'!E$4,'SASB DB'!$BC$7:$EL$7,0))=0,"",INDEX('SASB DB'!$BC$8:$EL$40,'CalcSheet (hide this)'!$B37,MATCH('CalcSheet (hide this)'!E$4,'SASB DB'!$BC$7:$EL$7,0))))</f>
        <v/>
      </c>
      <c r="F37" s="369"/>
      <c r="G37" s="369"/>
      <c r="H37" s="369"/>
      <c r="I37" s="370"/>
      <c r="K37" s="379">
        <f t="shared" si="8"/>
        <v>0</v>
      </c>
      <c r="L37" s="379">
        <f t="shared" si="9"/>
        <v>0</v>
      </c>
      <c r="M37" s="379">
        <f t="shared" si="10"/>
        <v>0</v>
      </c>
      <c r="N37" s="379">
        <f t="shared" si="11"/>
        <v>0</v>
      </c>
      <c r="O37" s="379">
        <f t="shared" si="12"/>
        <v>0</v>
      </c>
      <c r="P37" s="379">
        <f t="shared" si="13"/>
        <v>0</v>
      </c>
      <c r="Q37" s="379">
        <f t="shared" si="14"/>
        <v>0</v>
      </c>
      <c r="R37" s="379"/>
      <c r="T37" s="379">
        <f t="shared" si="15"/>
        <v>0</v>
      </c>
      <c r="U37" s="379">
        <f>+IF(L37=0,0,L37+SUM($K$3:K$3))</f>
        <v>0</v>
      </c>
      <c r="V37" s="379">
        <f>+IF(M37=0,0,M37+SUM($K$3:L$3))</f>
        <v>0</v>
      </c>
      <c r="W37" s="379">
        <f>+IF(N37=0,0,N37+SUM($K$3:M$3))</f>
        <v>0</v>
      </c>
      <c r="X37" s="379">
        <f>+IF(O37=0,0,O37+SUM($K$3:N$3))</f>
        <v>0</v>
      </c>
      <c r="Y37" s="379">
        <f>+IF(P37=0,0,P37+SUM($K$3:O$3))</f>
        <v>0</v>
      </c>
      <c r="Z37" s="379">
        <f>+IF(Q37=0,0,Q37+SUM($K$3:P$3))</f>
        <v>0</v>
      </c>
      <c r="AB37" s="382">
        <f t="shared" si="16"/>
        <v>1</v>
      </c>
      <c r="AC37" s="380">
        <f t="shared" si="19"/>
        <v>33</v>
      </c>
      <c r="AD37" t="str">
        <f t="array" aca="1" ref="AD37" ca="1">+IFERROR(INDEX($C$5:$I$37,MATCH(AC37,OFFSET($S$5:$S$37,0,AB37),0),AB37),"")</f>
        <v/>
      </c>
      <c r="AF37">
        <f t="shared" ca="1" si="7"/>
        <v>0</v>
      </c>
      <c r="AG37">
        <f ca="1">+IF(AF37=0,0,SUM($AF$5:AF37))</f>
        <v>0</v>
      </c>
      <c r="AJ37" t="str">
        <f t="shared" ref="AJ37:AJ68" si="21">+IF(ISBLANK(AI37),"",INDEX($AD$5:$AD$28,MATCH(AI37,$AG$5:$AG$235,0),1))</f>
        <v/>
      </c>
    </row>
    <row r="38" spans="2:36" x14ac:dyDescent="0.35">
      <c r="AB38" s="382">
        <f t="shared" ref="AB38:AB69" si="22">+IF(ISBLANK(AC38),"",IF(OR(AC38=$T$2,AC38=$U$2,AC38=$V$2,AC38=$W$2,AC38=$X$2,AC38=$Y$2,AC38=$Z$2),AB37+1,AB37))</f>
        <v>1</v>
      </c>
      <c r="AC38" s="380">
        <f t="shared" si="19"/>
        <v>34</v>
      </c>
      <c r="AD38" t="str">
        <f t="array" aca="1" ref="AD38" ca="1">+IFERROR(INDEX($C$5:$I$37,MATCH(AC38,OFFSET($S$5:$S$37,0,AB38),0),AB38),"")</f>
        <v/>
      </c>
      <c r="AF38">
        <f t="shared" ca="1" si="7"/>
        <v>0</v>
      </c>
      <c r="AG38">
        <f ca="1">+IF(AF38=0,0,SUM($AF$5:AF38))</f>
        <v>0</v>
      </c>
      <c r="AJ38" t="str">
        <f t="shared" si="21"/>
        <v/>
      </c>
    </row>
    <row r="39" spans="2:36" x14ac:dyDescent="0.35">
      <c r="AB39" s="382">
        <f t="shared" si="22"/>
        <v>1</v>
      </c>
      <c r="AC39" s="380">
        <f t="shared" si="19"/>
        <v>35</v>
      </c>
      <c r="AD39" t="str">
        <f t="array" aca="1" ref="AD39" ca="1">+IFERROR(INDEX($C$5:$I$37,MATCH(AC39,OFFSET($S$5:$S$37,0,AB39),0),AB39),"")</f>
        <v/>
      </c>
      <c r="AF39">
        <f t="shared" ca="1" si="7"/>
        <v>0</v>
      </c>
      <c r="AG39">
        <f ca="1">+IF(AF39=0,0,SUM($AF$5:AF39))</f>
        <v>0</v>
      </c>
      <c r="AJ39" t="str">
        <f t="shared" si="21"/>
        <v/>
      </c>
    </row>
    <row r="40" spans="2:36" x14ac:dyDescent="0.35">
      <c r="AB40" s="382">
        <f t="shared" si="22"/>
        <v>1</v>
      </c>
      <c r="AC40" s="380">
        <f t="shared" si="19"/>
        <v>36</v>
      </c>
      <c r="AD40" t="str">
        <f t="array" aca="1" ref="AD40" ca="1">+IFERROR(INDEX($C$5:$I$37,MATCH(AC40,OFFSET($S$5:$S$37,0,AB40),0),AB40),"")</f>
        <v/>
      </c>
      <c r="AF40">
        <f t="shared" ca="1" si="7"/>
        <v>0</v>
      </c>
      <c r="AG40">
        <f ca="1">+IF(AF40=0,0,SUM($AF$5:AF40))</f>
        <v>0</v>
      </c>
      <c r="AJ40" t="str">
        <f t="shared" si="21"/>
        <v/>
      </c>
    </row>
    <row r="41" spans="2:36" x14ac:dyDescent="0.35">
      <c r="AB41" s="382">
        <f t="shared" si="22"/>
        <v>1</v>
      </c>
      <c r="AC41" s="380">
        <f t="shared" si="19"/>
        <v>37</v>
      </c>
      <c r="AD41" t="str">
        <f t="array" aca="1" ref="AD41" ca="1">+IFERROR(INDEX($C$5:$I$37,MATCH(AC41,OFFSET($S$5:$S$37,0,AB41),0),AB41),"")</f>
        <v/>
      </c>
      <c r="AF41">
        <f t="shared" ca="1" si="7"/>
        <v>0</v>
      </c>
      <c r="AG41">
        <f ca="1">+IF(AF41=0,0,SUM($AF$5:AF41))</f>
        <v>0</v>
      </c>
      <c r="AJ41" t="str">
        <f t="shared" si="21"/>
        <v/>
      </c>
    </row>
    <row r="42" spans="2:36" x14ac:dyDescent="0.35">
      <c r="AB42" s="382">
        <f t="shared" si="22"/>
        <v>1</v>
      </c>
      <c r="AC42" s="380">
        <f t="shared" si="19"/>
        <v>38</v>
      </c>
      <c r="AD42" t="str">
        <f t="array" aca="1" ref="AD42" ca="1">+IFERROR(INDEX($C$5:$I$37,MATCH(AC42,OFFSET($S$5:$S$37,0,AB42),0),AB42),"")</f>
        <v/>
      </c>
      <c r="AF42">
        <f t="shared" ca="1" si="7"/>
        <v>0</v>
      </c>
      <c r="AG42">
        <f ca="1">+IF(AF42=0,0,SUM($AF$5:AF42))</f>
        <v>0</v>
      </c>
      <c r="AJ42" t="str">
        <f t="shared" si="21"/>
        <v/>
      </c>
    </row>
    <row r="43" spans="2:36" x14ac:dyDescent="0.35">
      <c r="AB43" s="382">
        <f t="shared" si="22"/>
        <v>1</v>
      </c>
      <c r="AC43" s="380">
        <f t="shared" si="19"/>
        <v>39</v>
      </c>
      <c r="AD43" t="str">
        <f t="array" aca="1" ref="AD43" ca="1">+IFERROR(INDEX($C$5:$I$37,MATCH(AC43,OFFSET($S$5:$S$37,0,AB43),0),AB43),"")</f>
        <v/>
      </c>
      <c r="AF43">
        <f t="shared" ca="1" si="7"/>
        <v>0</v>
      </c>
      <c r="AG43">
        <f ca="1">+IF(AF43=0,0,SUM($AF$5:AF43))</f>
        <v>0</v>
      </c>
      <c r="AJ43" t="str">
        <f t="shared" si="21"/>
        <v/>
      </c>
    </row>
    <row r="44" spans="2:36" x14ac:dyDescent="0.35">
      <c r="AB44" s="382">
        <f t="shared" si="22"/>
        <v>1</v>
      </c>
      <c r="AC44" s="380">
        <f t="shared" si="19"/>
        <v>40</v>
      </c>
      <c r="AD44" t="str">
        <f t="array" aca="1" ref="AD44" ca="1">+IFERROR(INDEX($C$5:$I$37,MATCH(AC44,OFFSET($S$5:$S$37,0,AB44),0),AB44),"")</f>
        <v/>
      </c>
      <c r="AF44">
        <f t="shared" ca="1" si="7"/>
        <v>0</v>
      </c>
      <c r="AG44">
        <f ca="1">+IF(AF44=0,0,SUM($AF$5:AF44))</f>
        <v>0</v>
      </c>
      <c r="AJ44" t="str">
        <f t="shared" si="21"/>
        <v/>
      </c>
    </row>
    <row r="45" spans="2:36" x14ac:dyDescent="0.35">
      <c r="AB45" s="382">
        <f t="shared" si="22"/>
        <v>1</v>
      </c>
      <c r="AC45" s="380">
        <f t="shared" si="19"/>
        <v>41</v>
      </c>
      <c r="AD45" t="str">
        <f t="array" aca="1" ref="AD45" ca="1">+IFERROR(INDEX($C$5:$I$37,MATCH(AC45,OFFSET($S$5:$S$37,0,AB45),0),AB45),"")</f>
        <v/>
      </c>
      <c r="AF45">
        <f t="shared" ca="1" si="7"/>
        <v>0</v>
      </c>
      <c r="AG45">
        <f ca="1">+IF(AF45=0,0,SUM($AF$5:AF45))</f>
        <v>0</v>
      </c>
      <c r="AJ45" t="str">
        <f t="shared" si="21"/>
        <v/>
      </c>
    </row>
    <row r="46" spans="2:36" x14ac:dyDescent="0.35">
      <c r="AB46" s="382">
        <f t="shared" si="22"/>
        <v>1</v>
      </c>
      <c r="AC46" s="380">
        <f t="shared" si="19"/>
        <v>42</v>
      </c>
      <c r="AD46" t="str">
        <f t="array" aca="1" ref="AD46" ca="1">+IFERROR(INDEX($C$5:$I$37,MATCH(AC46,OFFSET($S$5:$S$37,0,AB46),0),AB46),"")</f>
        <v/>
      </c>
      <c r="AF46">
        <f t="shared" ca="1" si="7"/>
        <v>0</v>
      </c>
      <c r="AG46">
        <f ca="1">+IF(AF46=0,0,SUM($AF$5:AF46))</f>
        <v>0</v>
      </c>
      <c r="AJ46" t="str">
        <f t="shared" si="21"/>
        <v/>
      </c>
    </row>
    <row r="47" spans="2:36" x14ac:dyDescent="0.35">
      <c r="AB47" s="382">
        <f t="shared" si="22"/>
        <v>1</v>
      </c>
      <c r="AC47" s="380">
        <f t="shared" si="19"/>
        <v>43</v>
      </c>
      <c r="AD47" t="str">
        <f t="array" aca="1" ref="AD47" ca="1">+IFERROR(INDEX($C$5:$I$37,MATCH(AC47,OFFSET($S$5:$S$37,0,AB47),0),AB47),"")</f>
        <v/>
      </c>
      <c r="AF47">
        <f t="shared" ca="1" si="7"/>
        <v>0</v>
      </c>
      <c r="AG47">
        <f ca="1">+IF(AF47=0,0,SUM($AF$5:AF47))</f>
        <v>0</v>
      </c>
      <c r="AJ47" t="str">
        <f t="shared" si="21"/>
        <v/>
      </c>
    </row>
    <row r="48" spans="2:36" x14ac:dyDescent="0.35">
      <c r="AB48" s="382">
        <f t="shared" si="22"/>
        <v>1</v>
      </c>
      <c r="AC48" s="380">
        <f t="shared" si="19"/>
        <v>44</v>
      </c>
      <c r="AD48" t="str">
        <f t="array" aca="1" ref="AD48" ca="1">+IFERROR(INDEX($C$5:$I$37,MATCH(AC48,OFFSET($S$5:$S$37,0,AB48),0),AB48),"")</f>
        <v/>
      </c>
      <c r="AF48">
        <f t="shared" ca="1" si="7"/>
        <v>0</v>
      </c>
      <c r="AG48">
        <f ca="1">+IF(AF48=0,0,SUM($AF$5:AF48))</f>
        <v>0</v>
      </c>
      <c r="AJ48" t="str">
        <f t="shared" si="21"/>
        <v/>
      </c>
    </row>
    <row r="49" spans="28:36" x14ac:dyDescent="0.35">
      <c r="AB49" s="382">
        <f t="shared" si="22"/>
        <v>1</v>
      </c>
      <c r="AC49" s="380">
        <f t="shared" si="19"/>
        <v>45</v>
      </c>
      <c r="AD49" t="str">
        <f t="array" aca="1" ref="AD49" ca="1">+IFERROR(INDEX($C$5:$I$37,MATCH(AC49,OFFSET($S$5:$S$37,0,AB49),0),AB49),"")</f>
        <v/>
      </c>
      <c r="AF49">
        <f t="shared" ca="1" si="7"/>
        <v>0</v>
      </c>
      <c r="AG49">
        <f ca="1">+IF(AF49=0,0,SUM($AF$5:AF49))</f>
        <v>0</v>
      </c>
      <c r="AJ49" t="str">
        <f t="shared" si="21"/>
        <v/>
      </c>
    </row>
    <row r="50" spans="28:36" x14ac:dyDescent="0.35">
      <c r="AB50" s="382">
        <f t="shared" si="22"/>
        <v>1</v>
      </c>
      <c r="AC50" s="380">
        <f t="shared" si="19"/>
        <v>46</v>
      </c>
      <c r="AD50" t="str">
        <f t="array" aca="1" ref="AD50" ca="1">+IFERROR(INDEX($C$5:$I$37,MATCH(AC50,OFFSET($S$5:$S$37,0,AB50),0),AB50),"")</f>
        <v/>
      </c>
      <c r="AF50">
        <f t="shared" ca="1" si="7"/>
        <v>0</v>
      </c>
      <c r="AG50">
        <f ca="1">+IF(AF50=0,0,SUM($AF$5:AF50))</f>
        <v>0</v>
      </c>
      <c r="AJ50" t="str">
        <f t="shared" si="21"/>
        <v/>
      </c>
    </row>
    <row r="51" spans="28:36" x14ac:dyDescent="0.35">
      <c r="AB51" s="382">
        <f t="shared" si="22"/>
        <v>1</v>
      </c>
      <c r="AC51" s="380">
        <f t="shared" si="19"/>
        <v>47</v>
      </c>
      <c r="AD51" t="str">
        <f t="array" aca="1" ref="AD51" ca="1">+IFERROR(INDEX($C$5:$I$37,MATCH(AC51,OFFSET($S$5:$S$37,0,AB51),0),AB51),"")</f>
        <v/>
      </c>
      <c r="AF51">
        <f t="shared" ca="1" si="7"/>
        <v>0</v>
      </c>
      <c r="AG51">
        <f ca="1">+IF(AF51=0,0,SUM($AF$5:AF51))</f>
        <v>0</v>
      </c>
      <c r="AJ51" t="str">
        <f t="shared" si="21"/>
        <v/>
      </c>
    </row>
    <row r="52" spans="28:36" x14ac:dyDescent="0.35">
      <c r="AB52" s="382">
        <f t="shared" si="22"/>
        <v>1</v>
      </c>
      <c r="AC52" s="380">
        <f t="shared" si="19"/>
        <v>48</v>
      </c>
      <c r="AD52" t="str">
        <f t="array" aca="1" ref="AD52" ca="1">+IFERROR(INDEX($C$5:$I$37,MATCH(AC52,OFFSET($S$5:$S$37,0,AB52),0),AB52),"")</f>
        <v/>
      </c>
      <c r="AF52">
        <f t="shared" ca="1" si="7"/>
        <v>0</v>
      </c>
      <c r="AG52">
        <f ca="1">+IF(AF52=0,0,SUM($AF$5:AF52))</f>
        <v>0</v>
      </c>
      <c r="AJ52" t="str">
        <f t="shared" si="21"/>
        <v/>
      </c>
    </row>
    <row r="53" spans="28:36" x14ac:dyDescent="0.35">
      <c r="AB53" s="382">
        <f t="shared" si="22"/>
        <v>1</v>
      </c>
      <c r="AC53" s="380">
        <f t="shared" si="19"/>
        <v>49</v>
      </c>
      <c r="AD53" t="str">
        <f t="array" aca="1" ref="AD53" ca="1">+IFERROR(INDEX($C$5:$I$37,MATCH(AC53,OFFSET($S$5:$S$37,0,AB53),0),AB53),"")</f>
        <v/>
      </c>
      <c r="AF53">
        <f t="shared" ca="1" si="7"/>
        <v>0</v>
      </c>
      <c r="AG53">
        <f ca="1">+IF(AF53=0,0,SUM($AF$5:AF53))</f>
        <v>0</v>
      </c>
      <c r="AJ53" t="str">
        <f t="shared" si="21"/>
        <v/>
      </c>
    </row>
    <row r="54" spans="28:36" x14ac:dyDescent="0.35">
      <c r="AB54" s="382">
        <f t="shared" si="22"/>
        <v>1</v>
      </c>
      <c r="AC54" s="380">
        <f t="shared" si="19"/>
        <v>50</v>
      </c>
      <c r="AD54" t="str">
        <f t="array" aca="1" ref="AD54" ca="1">+IFERROR(INDEX($C$5:$I$37,MATCH(AC54,OFFSET($S$5:$S$37,0,AB54),0),AB54),"")</f>
        <v/>
      </c>
      <c r="AF54">
        <f t="shared" ca="1" si="7"/>
        <v>0</v>
      </c>
      <c r="AG54">
        <f ca="1">+IF(AF54=0,0,SUM($AF$5:AF54))</f>
        <v>0</v>
      </c>
      <c r="AJ54" t="str">
        <f t="shared" si="21"/>
        <v/>
      </c>
    </row>
    <row r="55" spans="28:36" x14ac:dyDescent="0.35">
      <c r="AB55" s="382">
        <f t="shared" si="22"/>
        <v>1</v>
      </c>
      <c r="AC55" s="380">
        <f t="shared" si="19"/>
        <v>51</v>
      </c>
      <c r="AD55" t="str">
        <f t="array" aca="1" ref="AD55" ca="1">+IFERROR(INDEX($C$5:$I$37,MATCH(AC55,OFFSET($S$5:$S$37,0,AB55),0),AB55),"")</f>
        <v/>
      </c>
      <c r="AF55">
        <f t="shared" ca="1" si="7"/>
        <v>0</v>
      </c>
      <c r="AG55">
        <f ca="1">+IF(AF55=0,0,SUM($AF$5:AF55))</f>
        <v>0</v>
      </c>
      <c r="AJ55" t="str">
        <f t="shared" si="21"/>
        <v/>
      </c>
    </row>
    <row r="56" spans="28:36" x14ac:dyDescent="0.35">
      <c r="AB56" s="382">
        <f t="shared" si="22"/>
        <v>1</v>
      </c>
      <c r="AC56" s="380">
        <f t="shared" si="19"/>
        <v>52</v>
      </c>
      <c r="AD56" t="str">
        <f t="array" aca="1" ref="AD56" ca="1">+IFERROR(INDEX($C$5:$I$37,MATCH(AC56,OFFSET($S$5:$S$37,0,AB56),0),AB56),"")</f>
        <v/>
      </c>
      <c r="AF56">
        <f t="shared" ca="1" si="7"/>
        <v>0</v>
      </c>
      <c r="AG56">
        <f ca="1">+IF(AF56=0,0,SUM($AF$5:AF56))</f>
        <v>0</v>
      </c>
      <c r="AJ56" t="str">
        <f t="shared" si="21"/>
        <v/>
      </c>
    </row>
    <row r="57" spans="28:36" x14ac:dyDescent="0.35">
      <c r="AB57" s="382">
        <f t="shared" si="22"/>
        <v>1</v>
      </c>
      <c r="AC57" s="380">
        <f t="shared" si="19"/>
        <v>53</v>
      </c>
      <c r="AD57" t="str">
        <f t="array" aca="1" ref="AD57" ca="1">+IFERROR(INDEX($C$5:$I$37,MATCH(AC57,OFFSET($S$5:$S$37,0,AB57),0),AB57),"")</f>
        <v/>
      </c>
      <c r="AF57">
        <f t="shared" ca="1" si="7"/>
        <v>0</v>
      </c>
      <c r="AG57">
        <f ca="1">+IF(AF57=0,0,SUM($AF$5:AF57))</f>
        <v>0</v>
      </c>
      <c r="AJ57" t="str">
        <f t="shared" si="21"/>
        <v/>
      </c>
    </row>
    <row r="58" spans="28:36" x14ac:dyDescent="0.35">
      <c r="AB58" s="382">
        <f t="shared" si="22"/>
        <v>1</v>
      </c>
      <c r="AC58" s="380">
        <f t="shared" si="19"/>
        <v>54</v>
      </c>
      <c r="AD58" t="str">
        <f t="array" aca="1" ref="AD58" ca="1">+IFERROR(INDEX($C$5:$I$37,MATCH(AC58,OFFSET($S$5:$S$37,0,AB58),0),AB58),"")</f>
        <v/>
      </c>
      <c r="AF58">
        <f t="shared" ca="1" si="7"/>
        <v>0</v>
      </c>
      <c r="AG58">
        <f ca="1">+IF(AF58=0,0,SUM($AF$5:AF58))</f>
        <v>0</v>
      </c>
      <c r="AJ58" t="str">
        <f t="shared" si="21"/>
        <v/>
      </c>
    </row>
    <row r="59" spans="28:36" x14ac:dyDescent="0.35">
      <c r="AB59" s="382">
        <f t="shared" si="22"/>
        <v>1</v>
      </c>
      <c r="AC59" s="380">
        <f t="shared" si="19"/>
        <v>55</v>
      </c>
      <c r="AD59" t="str">
        <f t="array" aca="1" ref="AD59" ca="1">+IFERROR(INDEX($C$5:$I$37,MATCH(AC59,OFFSET($S$5:$S$37,0,AB59),0),AB59),"")</f>
        <v/>
      </c>
      <c r="AF59">
        <f t="shared" ca="1" si="7"/>
        <v>0</v>
      </c>
      <c r="AG59">
        <f ca="1">+IF(AF59=0,0,SUM($AF$5:AF59))</f>
        <v>0</v>
      </c>
      <c r="AJ59" t="str">
        <f t="shared" si="21"/>
        <v/>
      </c>
    </row>
    <row r="60" spans="28:36" x14ac:dyDescent="0.35">
      <c r="AB60" s="382">
        <f t="shared" si="22"/>
        <v>1</v>
      </c>
      <c r="AC60" s="380">
        <f t="shared" si="19"/>
        <v>56</v>
      </c>
      <c r="AD60" t="str">
        <f t="array" aca="1" ref="AD60" ca="1">+IFERROR(INDEX($C$5:$I$37,MATCH(AC60,OFFSET($S$5:$S$37,0,AB60),0),AB60),"")</f>
        <v/>
      </c>
      <c r="AF60">
        <f t="shared" ca="1" si="7"/>
        <v>0</v>
      </c>
      <c r="AG60">
        <f ca="1">+IF(AF60=0,0,SUM($AF$5:AF60))</f>
        <v>0</v>
      </c>
      <c r="AJ60" t="str">
        <f t="shared" si="21"/>
        <v/>
      </c>
    </row>
    <row r="61" spans="28:36" x14ac:dyDescent="0.35">
      <c r="AB61" s="382">
        <f t="shared" si="22"/>
        <v>1</v>
      </c>
      <c r="AC61" s="380">
        <f t="shared" si="19"/>
        <v>57</v>
      </c>
      <c r="AD61" t="str">
        <f t="array" aca="1" ref="AD61" ca="1">+IFERROR(INDEX($C$5:$I$37,MATCH(AC61,OFFSET($S$5:$S$37,0,AB61),0),AB61),"")</f>
        <v/>
      </c>
      <c r="AF61">
        <f t="shared" ca="1" si="7"/>
        <v>0</v>
      </c>
      <c r="AG61">
        <f ca="1">+IF(AF61=0,0,SUM($AF$5:AF61))</f>
        <v>0</v>
      </c>
      <c r="AJ61" t="str">
        <f t="shared" si="21"/>
        <v/>
      </c>
    </row>
    <row r="62" spans="28:36" x14ac:dyDescent="0.35">
      <c r="AB62" s="382">
        <f t="shared" si="22"/>
        <v>1</v>
      </c>
      <c r="AC62" s="380">
        <f t="shared" si="19"/>
        <v>58</v>
      </c>
      <c r="AD62" t="str">
        <f t="array" aca="1" ref="AD62" ca="1">+IFERROR(INDEX($C$5:$I$37,MATCH(AC62,OFFSET($S$5:$S$37,0,AB62),0),AB62),"")</f>
        <v/>
      </c>
      <c r="AF62">
        <f t="shared" ca="1" si="7"/>
        <v>0</v>
      </c>
      <c r="AG62">
        <f ca="1">+IF(AF62=0,0,SUM($AF$5:AF62))</f>
        <v>0</v>
      </c>
      <c r="AJ62" t="str">
        <f t="shared" si="21"/>
        <v/>
      </c>
    </row>
    <row r="63" spans="28:36" x14ac:dyDescent="0.35">
      <c r="AB63" s="382">
        <f t="shared" si="22"/>
        <v>1</v>
      </c>
      <c r="AC63" s="380">
        <f t="shared" si="19"/>
        <v>59</v>
      </c>
      <c r="AD63" t="str">
        <f t="array" aca="1" ref="AD63" ca="1">+IFERROR(INDEX($C$5:$I$37,MATCH(AC63,OFFSET($S$5:$S$37,0,AB63),0),AB63),"")</f>
        <v/>
      </c>
      <c r="AF63">
        <f t="shared" ca="1" si="7"/>
        <v>0</v>
      </c>
      <c r="AG63">
        <f ca="1">+IF(AF63=0,0,SUM($AF$5:AF63))</f>
        <v>0</v>
      </c>
      <c r="AJ63" t="str">
        <f t="shared" si="21"/>
        <v/>
      </c>
    </row>
    <row r="64" spans="28:36" x14ac:dyDescent="0.35">
      <c r="AB64" s="382">
        <f t="shared" si="22"/>
        <v>1</v>
      </c>
      <c r="AC64" s="380">
        <f t="shared" si="19"/>
        <v>60</v>
      </c>
      <c r="AD64" t="str">
        <f t="array" aca="1" ref="AD64" ca="1">+IFERROR(INDEX($C$5:$I$37,MATCH(AC64,OFFSET($S$5:$S$37,0,AB64),0),AB64),"")</f>
        <v/>
      </c>
      <c r="AF64">
        <f t="shared" ca="1" si="7"/>
        <v>0</v>
      </c>
      <c r="AG64">
        <f ca="1">+IF(AF64=0,0,SUM($AF$5:AF64))</f>
        <v>0</v>
      </c>
      <c r="AJ64" t="str">
        <f t="shared" si="21"/>
        <v/>
      </c>
    </row>
    <row r="65" spans="28:36" x14ac:dyDescent="0.35">
      <c r="AB65" s="382">
        <f t="shared" si="22"/>
        <v>1</v>
      </c>
      <c r="AC65" s="380">
        <f t="shared" si="19"/>
        <v>61</v>
      </c>
      <c r="AD65" t="str">
        <f t="array" aca="1" ref="AD65" ca="1">+IFERROR(INDEX($C$5:$I$37,MATCH(AC65,OFFSET($S$5:$S$37,0,AB65),0),AB65),"")</f>
        <v/>
      </c>
      <c r="AF65">
        <f t="shared" ca="1" si="7"/>
        <v>0</v>
      </c>
      <c r="AG65">
        <f ca="1">+IF(AF65=0,0,SUM($AF$5:AF65))</f>
        <v>0</v>
      </c>
      <c r="AJ65" t="str">
        <f t="shared" si="21"/>
        <v/>
      </c>
    </row>
    <row r="66" spans="28:36" x14ac:dyDescent="0.35">
      <c r="AB66" s="382">
        <f t="shared" si="22"/>
        <v>1</v>
      </c>
      <c r="AC66" s="380">
        <f t="shared" si="19"/>
        <v>62</v>
      </c>
      <c r="AD66" t="str">
        <f t="array" aca="1" ref="AD66" ca="1">+IFERROR(INDEX($C$5:$I$37,MATCH(AC66,OFFSET($S$5:$S$37,0,AB66),0),AB66),"")</f>
        <v/>
      </c>
      <c r="AF66">
        <f t="shared" ca="1" si="7"/>
        <v>0</v>
      </c>
      <c r="AG66">
        <f ca="1">+IF(AF66=0,0,SUM($AF$5:AF66))</f>
        <v>0</v>
      </c>
      <c r="AJ66" t="str">
        <f t="shared" si="21"/>
        <v/>
      </c>
    </row>
    <row r="67" spans="28:36" x14ac:dyDescent="0.35">
      <c r="AB67" s="382">
        <f t="shared" si="22"/>
        <v>1</v>
      </c>
      <c r="AC67" s="380">
        <f t="shared" si="19"/>
        <v>63</v>
      </c>
      <c r="AD67" t="str">
        <f t="array" aca="1" ref="AD67" ca="1">+IFERROR(INDEX($C$5:$I$37,MATCH(AC67,OFFSET($S$5:$S$37,0,AB67),0),AB67),"")</f>
        <v/>
      </c>
      <c r="AF67">
        <f t="shared" ca="1" si="7"/>
        <v>0</v>
      </c>
      <c r="AG67">
        <f ca="1">+IF(AF67=0,0,SUM($AF$5:AF67))</f>
        <v>0</v>
      </c>
      <c r="AJ67" t="str">
        <f t="shared" si="21"/>
        <v/>
      </c>
    </row>
    <row r="68" spans="28:36" x14ac:dyDescent="0.35">
      <c r="AB68" s="382">
        <f t="shared" si="22"/>
        <v>1</v>
      </c>
      <c r="AC68" s="380">
        <f t="shared" si="19"/>
        <v>64</v>
      </c>
      <c r="AD68" t="str">
        <f t="array" aca="1" ref="AD68" ca="1">+IFERROR(INDEX($C$5:$I$37,MATCH(AC68,OFFSET($S$5:$S$37,0,AB68),0),AB68),"")</f>
        <v/>
      </c>
      <c r="AF68">
        <f t="shared" ca="1" si="7"/>
        <v>0</v>
      </c>
      <c r="AG68">
        <f ca="1">+IF(AF68=0,0,SUM($AF$5:AF68))</f>
        <v>0</v>
      </c>
      <c r="AJ68" t="str">
        <f t="shared" si="21"/>
        <v/>
      </c>
    </row>
    <row r="69" spans="28:36" x14ac:dyDescent="0.35">
      <c r="AB69" s="382">
        <f t="shared" si="22"/>
        <v>1</v>
      </c>
      <c r="AC69" s="380">
        <f t="shared" si="19"/>
        <v>65</v>
      </c>
      <c r="AD69" t="str">
        <f t="array" aca="1" ref="AD69" ca="1">+IFERROR(INDEX($C$5:$I$37,MATCH(AC69,OFFSET($S$5:$S$37,0,AB69),0),AB69),"")</f>
        <v/>
      </c>
      <c r="AF69">
        <f t="shared" ref="AF69:AF132" ca="1" si="23">+IF(AD69="",0,IF(MATCH(AD69,$AD$5:$AD$235,0)=AC69,1,0))</f>
        <v>0</v>
      </c>
      <c r="AG69">
        <f ca="1">+IF(AF69=0,0,SUM($AF$5:AF69))</f>
        <v>0</v>
      </c>
      <c r="AJ69" t="str">
        <f t="shared" ref="AJ69:AJ132" si="24">+IF(ISBLANK(AI69),"",INDEX($AD$5:$AD$28,MATCH(AI69,$AG$5:$AG$235,0),1))</f>
        <v/>
      </c>
    </row>
    <row r="70" spans="28:36" x14ac:dyDescent="0.35">
      <c r="AB70" s="382">
        <f t="shared" ref="AB70" si="25">+IF(ISBLANK(AC70),"",IF(OR(AC70=$T$2,AC70=$U$2,AC70=$V$2,AC70=$W$2,AC70=$X$2,AC70=$Y$2,AC70=$Z$2),AB69+1,AB69))</f>
        <v>1</v>
      </c>
      <c r="AC70" s="380">
        <f t="shared" si="19"/>
        <v>66</v>
      </c>
      <c r="AD70" t="str">
        <f t="array" aca="1" ref="AD70" ca="1">+IFERROR(INDEX($C$5:$I$37,MATCH(AC70,OFFSET($S$5:$S$37,0,AB70),0),AB70),"")</f>
        <v/>
      </c>
      <c r="AF70">
        <f t="shared" ca="1" si="23"/>
        <v>0</v>
      </c>
      <c r="AG70">
        <f ca="1">+IF(AF70=0,0,SUM($AF$5:AF70))</f>
        <v>0</v>
      </c>
      <c r="AJ70" t="str">
        <f t="shared" si="24"/>
        <v/>
      </c>
    </row>
    <row r="71" spans="28:36" x14ac:dyDescent="0.35">
      <c r="AB71" s="382">
        <f t="shared" ref="AB71:AB134" si="26">+IF(ISBLANK(AC71),"",IF(OR(AC71=$T$2,AC71=$U$2,AC71=$V$2,AC71=$W$2,AC71=$X$2,AC71=$Y$2,AC71=$Z$2),AB70+1,AB70))</f>
        <v>1</v>
      </c>
      <c r="AC71" s="380">
        <f t="shared" ref="AC71:AC107" si="27">+AC70+1</f>
        <v>67</v>
      </c>
      <c r="AD71" t="str">
        <f t="array" aca="1" ref="AD71" ca="1">+IFERROR(INDEX($C$5:$I$37,MATCH(AC71,OFFSET($S$5:$S$37,0,AB71),0),AB71),"")</f>
        <v/>
      </c>
      <c r="AF71">
        <f t="shared" ca="1" si="23"/>
        <v>0</v>
      </c>
      <c r="AG71">
        <f ca="1">+IF(AF71=0,0,SUM($AF$5:AF71))</f>
        <v>0</v>
      </c>
      <c r="AJ71" t="str">
        <f t="shared" si="24"/>
        <v/>
      </c>
    </row>
    <row r="72" spans="28:36" x14ac:dyDescent="0.35">
      <c r="AB72" s="382">
        <f t="shared" si="26"/>
        <v>1</v>
      </c>
      <c r="AC72" s="380">
        <f t="shared" si="27"/>
        <v>68</v>
      </c>
      <c r="AD72" t="str">
        <f t="array" aca="1" ref="AD72" ca="1">+IFERROR(INDEX($C$5:$I$37,MATCH(AC72,OFFSET($S$5:$S$37,0,AB72),0),AB72),"")</f>
        <v/>
      </c>
      <c r="AF72">
        <f t="shared" ca="1" si="23"/>
        <v>0</v>
      </c>
      <c r="AG72">
        <f ca="1">+IF(AF72=0,0,SUM($AF$5:AF72))</f>
        <v>0</v>
      </c>
      <c r="AJ72" t="str">
        <f t="shared" si="24"/>
        <v/>
      </c>
    </row>
    <row r="73" spans="28:36" x14ac:dyDescent="0.35">
      <c r="AB73" s="382">
        <f t="shared" si="26"/>
        <v>1</v>
      </c>
      <c r="AC73" s="380">
        <f t="shared" si="27"/>
        <v>69</v>
      </c>
      <c r="AD73" t="str">
        <f t="array" aca="1" ref="AD73" ca="1">+IFERROR(INDEX($C$5:$I$37,MATCH(AC73,OFFSET($S$5:$S$37,0,AB73),0),AB73),"")</f>
        <v/>
      </c>
      <c r="AF73">
        <f t="shared" ca="1" si="23"/>
        <v>0</v>
      </c>
      <c r="AG73">
        <f ca="1">+IF(AF73=0,0,SUM($AF$5:AF73))</f>
        <v>0</v>
      </c>
      <c r="AJ73" t="str">
        <f t="shared" si="24"/>
        <v/>
      </c>
    </row>
    <row r="74" spans="28:36" x14ac:dyDescent="0.35">
      <c r="AB74" s="382">
        <f t="shared" si="26"/>
        <v>1</v>
      </c>
      <c r="AC74" s="380">
        <f t="shared" si="27"/>
        <v>70</v>
      </c>
      <c r="AD74" t="str">
        <f t="array" aca="1" ref="AD74" ca="1">+IFERROR(INDEX($C$5:$I$37,MATCH(AC74,OFFSET($S$5:$S$37,0,AB74),0),AB74),"")</f>
        <v/>
      </c>
      <c r="AF74">
        <f t="shared" ca="1" si="23"/>
        <v>0</v>
      </c>
      <c r="AG74">
        <f ca="1">+IF(AF74=0,0,SUM($AF$5:AF74))</f>
        <v>0</v>
      </c>
      <c r="AJ74" t="str">
        <f t="shared" si="24"/>
        <v/>
      </c>
    </row>
    <row r="75" spans="28:36" x14ac:dyDescent="0.35">
      <c r="AB75" s="382">
        <f t="shared" si="26"/>
        <v>1</v>
      </c>
      <c r="AC75" s="380">
        <f t="shared" si="27"/>
        <v>71</v>
      </c>
      <c r="AD75" t="str">
        <f t="array" aca="1" ref="AD75" ca="1">+IFERROR(INDEX($C$5:$I$37,MATCH(AC75,OFFSET($S$5:$S$37,0,AB75),0),AB75),"")</f>
        <v/>
      </c>
      <c r="AF75">
        <f t="shared" ca="1" si="23"/>
        <v>0</v>
      </c>
      <c r="AG75">
        <f ca="1">+IF(AF75=0,0,SUM($AF$5:AF75))</f>
        <v>0</v>
      </c>
      <c r="AJ75" t="str">
        <f t="shared" si="24"/>
        <v/>
      </c>
    </row>
    <row r="76" spans="28:36" x14ac:dyDescent="0.35">
      <c r="AB76" s="382">
        <f t="shared" si="26"/>
        <v>1</v>
      </c>
      <c r="AC76" s="380">
        <f t="shared" si="27"/>
        <v>72</v>
      </c>
      <c r="AD76" t="str">
        <f t="array" aca="1" ref="AD76" ca="1">+IFERROR(INDEX($C$5:$I$37,MATCH(AC76,OFFSET($S$5:$S$37,0,AB76),0),AB76),"")</f>
        <v/>
      </c>
      <c r="AF76">
        <f t="shared" ca="1" si="23"/>
        <v>0</v>
      </c>
      <c r="AG76">
        <f ca="1">+IF(AF76=0,0,SUM($AF$5:AF76))</f>
        <v>0</v>
      </c>
      <c r="AJ76" t="str">
        <f t="shared" si="24"/>
        <v/>
      </c>
    </row>
    <row r="77" spans="28:36" x14ac:dyDescent="0.35">
      <c r="AB77" s="382">
        <f t="shared" si="26"/>
        <v>1</v>
      </c>
      <c r="AC77" s="380">
        <f t="shared" si="27"/>
        <v>73</v>
      </c>
      <c r="AD77" t="str">
        <f t="array" aca="1" ref="AD77" ca="1">+IFERROR(INDEX($C$5:$I$37,MATCH(AC77,OFFSET($S$5:$S$37,0,AB77),0),AB77),"")</f>
        <v/>
      </c>
      <c r="AF77">
        <f t="shared" ca="1" si="23"/>
        <v>0</v>
      </c>
      <c r="AG77">
        <f ca="1">+IF(AF77=0,0,SUM($AF$5:AF77))</f>
        <v>0</v>
      </c>
      <c r="AJ77" t="str">
        <f t="shared" si="24"/>
        <v/>
      </c>
    </row>
    <row r="78" spans="28:36" x14ac:dyDescent="0.35">
      <c r="AB78" s="382">
        <f t="shared" si="26"/>
        <v>1</v>
      </c>
      <c r="AC78" s="380">
        <f t="shared" si="27"/>
        <v>74</v>
      </c>
      <c r="AD78" t="str">
        <f t="array" aca="1" ref="AD78" ca="1">+IFERROR(INDEX($C$5:$I$37,MATCH(AC78,OFFSET($S$5:$S$37,0,AB78),0),AB78),"")</f>
        <v/>
      </c>
      <c r="AF78">
        <f t="shared" ca="1" si="23"/>
        <v>0</v>
      </c>
      <c r="AG78">
        <f ca="1">+IF(AF78=0,0,SUM($AF$5:AF78))</f>
        <v>0</v>
      </c>
      <c r="AJ78" t="str">
        <f t="shared" si="24"/>
        <v/>
      </c>
    </row>
    <row r="79" spans="28:36" x14ac:dyDescent="0.35">
      <c r="AB79" s="382">
        <f t="shared" si="26"/>
        <v>1</v>
      </c>
      <c r="AC79" s="380">
        <f t="shared" si="27"/>
        <v>75</v>
      </c>
      <c r="AF79">
        <f t="shared" si="23"/>
        <v>0</v>
      </c>
      <c r="AG79">
        <f>+IF(AF79=0,0,SUM($AF$5:AF79))</f>
        <v>0</v>
      </c>
      <c r="AJ79" t="str">
        <f t="shared" si="24"/>
        <v/>
      </c>
    </row>
    <row r="80" spans="28:36" x14ac:dyDescent="0.35">
      <c r="AB80" s="382">
        <f t="shared" si="26"/>
        <v>1</v>
      </c>
      <c r="AC80" s="380">
        <f t="shared" si="27"/>
        <v>76</v>
      </c>
      <c r="AF80">
        <f t="shared" si="23"/>
        <v>0</v>
      </c>
      <c r="AG80">
        <f>+IF(AF80=0,0,SUM($AF$5:AF80))</f>
        <v>0</v>
      </c>
      <c r="AJ80" t="str">
        <f t="shared" si="24"/>
        <v/>
      </c>
    </row>
    <row r="81" spans="28:36" x14ac:dyDescent="0.35">
      <c r="AB81" s="382">
        <f t="shared" si="26"/>
        <v>1</v>
      </c>
      <c r="AC81" s="380">
        <f t="shared" si="27"/>
        <v>77</v>
      </c>
      <c r="AF81">
        <f t="shared" si="23"/>
        <v>0</v>
      </c>
      <c r="AG81">
        <f>+IF(AF81=0,0,SUM($AF$5:AF81))</f>
        <v>0</v>
      </c>
      <c r="AJ81" t="str">
        <f t="shared" si="24"/>
        <v/>
      </c>
    </row>
    <row r="82" spans="28:36" x14ac:dyDescent="0.35">
      <c r="AB82" s="382">
        <f t="shared" si="26"/>
        <v>1</v>
      </c>
      <c r="AC82" s="380">
        <f t="shared" si="27"/>
        <v>78</v>
      </c>
      <c r="AF82">
        <f t="shared" si="23"/>
        <v>0</v>
      </c>
      <c r="AG82">
        <f>+IF(AF82=0,0,SUM($AF$5:AF82))</f>
        <v>0</v>
      </c>
      <c r="AJ82" t="str">
        <f t="shared" si="24"/>
        <v/>
      </c>
    </row>
    <row r="83" spans="28:36" x14ac:dyDescent="0.35">
      <c r="AB83" s="382">
        <f t="shared" si="26"/>
        <v>1</v>
      </c>
      <c r="AC83" s="380">
        <f t="shared" si="27"/>
        <v>79</v>
      </c>
      <c r="AF83">
        <f t="shared" si="23"/>
        <v>0</v>
      </c>
      <c r="AG83">
        <f>+IF(AF83=0,0,SUM($AF$5:AF83))</f>
        <v>0</v>
      </c>
      <c r="AJ83" t="str">
        <f t="shared" si="24"/>
        <v/>
      </c>
    </row>
    <row r="84" spans="28:36" x14ac:dyDescent="0.35">
      <c r="AB84" s="382">
        <f t="shared" si="26"/>
        <v>1</v>
      </c>
      <c r="AC84" s="380">
        <f t="shared" si="27"/>
        <v>80</v>
      </c>
      <c r="AF84">
        <f t="shared" si="23"/>
        <v>0</v>
      </c>
      <c r="AG84">
        <f>+IF(AF84=0,0,SUM($AF$5:AF84))</f>
        <v>0</v>
      </c>
      <c r="AJ84" t="str">
        <f t="shared" si="24"/>
        <v/>
      </c>
    </row>
    <row r="85" spans="28:36" x14ac:dyDescent="0.35">
      <c r="AB85" s="382">
        <f t="shared" si="26"/>
        <v>1</v>
      </c>
      <c r="AC85" s="380">
        <f t="shared" si="27"/>
        <v>81</v>
      </c>
      <c r="AF85">
        <f t="shared" si="23"/>
        <v>0</v>
      </c>
      <c r="AG85">
        <f>+IF(AF85=0,0,SUM($AF$5:AF85))</f>
        <v>0</v>
      </c>
      <c r="AJ85" t="str">
        <f t="shared" si="24"/>
        <v/>
      </c>
    </row>
    <row r="86" spans="28:36" x14ac:dyDescent="0.35">
      <c r="AB86" s="382">
        <f t="shared" si="26"/>
        <v>1</v>
      </c>
      <c r="AC86" s="380">
        <f t="shared" si="27"/>
        <v>82</v>
      </c>
      <c r="AF86">
        <f t="shared" si="23"/>
        <v>0</v>
      </c>
      <c r="AG86">
        <f>+IF(AF86=0,0,SUM($AF$5:AF86))</f>
        <v>0</v>
      </c>
      <c r="AJ86" t="str">
        <f t="shared" si="24"/>
        <v/>
      </c>
    </row>
    <row r="87" spans="28:36" x14ac:dyDescent="0.35">
      <c r="AB87" s="382">
        <f t="shared" si="26"/>
        <v>1</v>
      </c>
      <c r="AC87" s="380">
        <f t="shared" si="27"/>
        <v>83</v>
      </c>
      <c r="AF87">
        <f t="shared" si="23"/>
        <v>0</v>
      </c>
      <c r="AG87">
        <f>+IF(AF87=0,0,SUM($AF$5:AF87))</f>
        <v>0</v>
      </c>
      <c r="AJ87" t="str">
        <f t="shared" si="24"/>
        <v/>
      </c>
    </row>
    <row r="88" spans="28:36" x14ac:dyDescent="0.35">
      <c r="AB88" s="382">
        <f t="shared" si="26"/>
        <v>1</v>
      </c>
      <c r="AC88" s="380">
        <f t="shared" si="27"/>
        <v>84</v>
      </c>
      <c r="AF88">
        <f t="shared" si="23"/>
        <v>0</v>
      </c>
      <c r="AG88">
        <f>+IF(AF88=0,0,SUM($AF$5:AF88))</f>
        <v>0</v>
      </c>
      <c r="AJ88" t="str">
        <f t="shared" si="24"/>
        <v/>
      </c>
    </row>
    <row r="89" spans="28:36" x14ac:dyDescent="0.35">
      <c r="AB89" s="382">
        <f t="shared" si="26"/>
        <v>1</v>
      </c>
      <c r="AC89" s="380">
        <f t="shared" si="27"/>
        <v>85</v>
      </c>
      <c r="AF89">
        <f t="shared" si="23"/>
        <v>0</v>
      </c>
      <c r="AG89">
        <f>+IF(AF89=0,0,SUM($AF$5:AF89))</f>
        <v>0</v>
      </c>
      <c r="AJ89" t="str">
        <f t="shared" si="24"/>
        <v/>
      </c>
    </row>
    <row r="90" spans="28:36" x14ac:dyDescent="0.35">
      <c r="AB90" s="382">
        <f t="shared" si="26"/>
        <v>1</v>
      </c>
      <c r="AC90" s="380">
        <f t="shared" si="27"/>
        <v>86</v>
      </c>
      <c r="AF90">
        <f t="shared" si="23"/>
        <v>0</v>
      </c>
      <c r="AG90">
        <f>+IF(AF90=0,0,SUM($AF$5:AF90))</f>
        <v>0</v>
      </c>
      <c r="AJ90" t="str">
        <f t="shared" si="24"/>
        <v/>
      </c>
    </row>
    <row r="91" spans="28:36" x14ac:dyDescent="0.35">
      <c r="AB91" s="382">
        <f t="shared" si="26"/>
        <v>1</v>
      </c>
      <c r="AC91" s="380">
        <f t="shared" si="27"/>
        <v>87</v>
      </c>
      <c r="AF91">
        <f t="shared" si="23"/>
        <v>0</v>
      </c>
      <c r="AG91">
        <f>+IF(AF91=0,0,SUM($AF$5:AF91))</f>
        <v>0</v>
      </c>
      <c r="AJ91" t="str">
        <f t="shared" si="24"/>
        <v/>
      </c>
    </row>
    <row r="92" spans="28:36" x14ac:dyDescent="0.35">
      <c r="AB92" s="382">
        <f t="shared" si="26"/>
        <v>1</v>
      </c>
      <c r="AC92" s="380">
        <f t="shared" si="27"/>
        <v>88</v>
      </c>
      <c r="AF92">
        <f t="shared" si="23"/>
        <v>0</v>
      </c>
      <c r="AG92">
        <f>+IF(AF92=0,0,SUM($AF$5:AF92))</f>
        <v>0</v>
      </c>
      <c r="AJ92" t="str">
        <f t="shared" si="24"/>
        <v/>
      </c>
    </row>
    <row r="93" spans="28:36" x14ac:dyDescent="0.35">
      <c r="AB93" s="382">
        <f t="shared" si="26"/>
        <v>1</v>
      </c>
      <c r="AC93" s="380">
        <f t="shared" si="27"/>
        <v>89</v>
      </c>
      <c r="AF93">
        <f t="shared" si="23"/>
        <v>0</v>
      </c>
      <c r="AG93">
        <f>+IF(AF93=0,0,SUM($AF$5:AF93))</f>
        <v>0</v>
      </c>
      <c r="AJ93" t="str">
        <f t="shared" si="24"/>
        <v/>
      </c>
    </row>
    <row r="94" spans="28:36" x14ac:dyDescent="0.35">
      <c r="AB94" s="382">
        <f t="shared" si="26"/>
        <v>1</v>
      </c>
      <c r="AC94" s="380">
        <f t="shared" si="27"/>
        <v>90</v>
      </c>
      <c r="AF94">
        <f t="shared" si="23"/>
        <v>0</v>
      </c>
      <c r="AG94">
        <f>+IF(AF94=0,0,SUM($AF$5:AF94))</f>
        <v>0</v>
      </c>
      <c r="AJ94" t="str">
        <f t="shared" si="24"/>
        <v/>
      </c>
    </row>
    <row r="95" spans="28:36" x14ac:dyDescent="0.35">
      <c r="AB95" s="382">
        <f t="shared" si="26"/>
        <v>1</v>
      </c>
      <c r="AC95" s="380">
        <f t="shared" si="27"/>
        <v>91</v>
      </c>
      <c r="AF95">
        <f t="shared" si="23"/>
        <v>0</v>
      </c>
      <c r="AG95">
        <f>+IF(AF95=0,0,SUM($AF$5:AF95))</f>
        <v>0</v>
      </c>
      <c r="AJ95" t="str">
        <f t="shared" si="24"/>
        <v/>
      </c>
    </row>
    <row r="96" spans="28:36" x14ac:dyDescent="0.35">
      <c r="AB96" s="382">
        <f t="shared" si="26"/>
        <v>1</v>
      </c>
      <c r="AC96" s="380">
        <f t="shared" si="27"/>
        <v>92</v>
      </c>
      <c r="AF96">
        <f t="shared" si="23"/>
        <v>0</v>
      </c>
      <c r="AG96">
        <f>+IF(AF96=0,0,SUM($AF$5:AF96))</f>
        <v>0</v>
      </c>
      <c r="AJ96" t="str">
        <f t="shared" si="24"/>
        <v/>
      </c>
    </row>
    <row r="97" spans="28:36" x14ac:dyDescent="0.35">
      <c r="AB97" s="382">
        <f t="shared" si="26"/>
        <v>1</v>
      </c>
      <c r="AC97" s="380">
        <f t="shared" si="27"/>
        <v>93</v>
      </c>
      <c r="AF97">
        <f t="shared" si="23"/>
        <v>0</v>
      </c>
      <c r="AG97">
        <f>+IF(AF97=0,0,SUM($AF$5:AF97))</f>
        <v>0</v>
      </c>
      <c r="AJ97" t="str">
        <f t="shared" si="24"/>
        <v/>
      </c>
    </row>
    <row r="98" spans="28:36" x14ac:dyDescent="0.35">
      <c r="AB98" s="382">
        <f t="shared" si="26"/>
        <v>1</v>
      </c>
      <c r="AC98" s="380">
        <f t="shared" si="27"/>
        <v>94</v>
      </c>
      <c r="AF98">
        <f t="shared" si="23"/>
        <v>0</v>
      </c>
      <c r="AG98">
        <f>+IF(AF98=0,0,SUM($AF$5:AF98))</f>
        <v>0</v>
      </c>
      <c r="AJ98" t="str">
        <f t="shared" si="24"/>
        <v/>
      </c>
    </row>
    <row r="99" spans="28:36" x14ac:dyDescent="0.35">
      <c r="AB99" s="382">
        <f t="shared" si="26"/>
        <v>1</v>
      </c>
      <c r="AC99" s="380">
        <f t="shared" si="27"/>
        <v>95</v>
      </c>
      <c r="AF99">
        <f t="shared" si="23"/>
        <v>0</v>
      </c>
      <c r="AG99">
        <f>+IF(AF99=0,0,SUM($AF$5:AF99))</f>
        <v>0</v>
      </c>
      <c r="AJ99" t="str">
        <f t="shared" si="24"/>
        <v/>
      </c>
    </row>
    <row r="100" spans="28:36" x14ac:dyDescent="0.35">
      <c r="AB100" s="382">
        <f t="shared" si="26"/>
        <v>1</v>
      </c>
      <c r="AC100" s="380">
        <f t="shared" si="27"/>
        <v>96</v>
      </c>
      <c r="AF100">
        <f t="shared" si="23"/>
        <v>0</v>
      </c>
      <c r="AG100">
        <f>+IF(AF100=0,0,SUM($AF$5:AF100))</f>
        <v>0</v>
      </c>
      <c r="AJ100" t="str">
        <f t="shared" si="24"/>
        <v/>
      </c>
    </row>
    <row r="101" spans="28:36" x14ac:dyDescent="0.35">
      <c r="AB101" s="382">
        <f t="shared" si="26"/>
        <v>1</v>
      </c>
      <c r="AC101" s="380">
        <f t="shared" si="27"/>
        <v>97</v>
      </c>
      <c r="AF101">
        <f t="shared" si="23"/>
        <v>0</v>
      </c>
      <c r="AG101">
        <f>+IF(AF101=0,0,SUM($AF$5:AF101))</f>
        <v>0</v>
      </c>
      <c r="AJ101" t="str">
        <f t="shared" si="24"/>
        <v/>
      </c>
    </row>
    <row r="102" spans="28:36" x14ac:dyDescent="0.35">
      <c r="AB102" s="382">
        <f t="shared" si="26"/>
        <v>1</v>
      </c>
      <c r="AC102" s="380">
        <f t="shared" si="27"/>
        <v>98</v>
      </c>
      <c r="AF102">
        <f t="shared" si="23"/>
        <v>0</v>
      </c>
      <c r="AG102">
        <f>+IF(AF102=0,0,SUM($AF$5:AF102))</f>
        <v>0</v>
      </c>
      <c r="AJ102" t="str">
        <f t="shared" si="24"/>
        <v/>
      </c>
    </row>
    <row r="103" spans="28:36" x14ac:dyDescent="0.35">
      <c r="AB103" s="382">
        <f t="shared" si="26"/>
        <v>1</v>
      </c>
      <c r="AC103" s="380">
        <f t="shared" si="27"/>
        <v>99</v>
      </c>
      <c r="AF103">
        <f t="shared" si="23"/>
        <v>0</v>
      </c>
      <c r="AG103">
        <f>+IF(AF103=0,0,SUM($AF$5:AF103))</f>
        <v>0</v>
      </c>
      <c r="AJ103" t="str">
        <f t="shared" si="24"/>
        <v/>
      </c>
    </row>
    <row r="104" spans="28:36" x14ac:dyDescent="0.35">
      <c r="AB104" s="382">
        <f t="shared" si="26"/>
        <v>1</v>
      </c>
      <c r="AC104" s="380">
        <f t="shared" si="27"/>
        <v>100</v>
      </c>
      <c r="AF104">
        <f t="shared" si="23"/>
        <v>0</v>
      </c>
      <c r="AG104">
        <f>+IF(AF104=0,0,SUM($AF$5:AF104))</f>
        <v>0</v>
      </c>
      <c r="AJ104" t="str">
        <f t="shared" si="24"/>
        <v/>
      </c>
    </row>
    <row r="105" spans="28:36" x14ac:dyDescent="0.35">
      <c r="AB105" s="382">
        <f t="shared" si="26"/>
        <v>1</v>
      </c>
      <c r="AC105" s="380">
        <f t="shared" si="27"/>
        <v>101</v>
      </c>
      <c r="AF105">
        <f t="shared" si="23"/>
        <v>0</v>
      </c>
      <c r="AG105">
        <f>+IF(AF105=0,0,SUM($AF$5:AF105))</f>
        <v>0</v>
      </c>
      <c r="AJ105" t="str">
        <f t="shared" si="24"/>
        <v/>
      </c>
    </row>
    <row r="106" spans="28:36" x14ac:dyDescent="0.35">
      <c r="AB106" s="382">
        <f t="shared" si="26"/>
        <v>1</v>
      </c>
      <c r="AC106" s="380">
        <f t="shared" si="27"/>
        <v>102</v>
      </c>
      <c r="AF106">
        <f t="shared" si="23"/>
        <v>0</v>
      </c>
      <c r="AG106">
        <f>+IF(AF106=0,0,SUM($AF$5:AF106))</f>
        <v>0</v>
      </c>
      <c r="AJ106" t="str">
        <f t="shared" si="24"/>
        <v/>
      </c>
    </row>
    <row r="107" spans="28:36" x14ac:dyDescent="0.35">
      <c r="AB107" s="382">
        <f t="shared" si="26"/>
        <v>1</v>
      </c>
      <c r="AC107" s="380">
        <f t="shared" si="27"/>
        <v>103</v>
      </c>
      <c r="AF107">
        <f t="shared" si="23"/>
        <v>0</v>
      </c>
      <c r="AG107">
        <f>+IF(AF107=0,0,SUM($AF$5:AF107))</f>
        <v>0</v>
      </c>
      <c r="AJ107" t="str">
        <f t="shared" si="24"/>
        <v/>
      </c>
    </row>
    <row r="108" spans="28:36" x14ac:dyDescent="0.35">
      <c r="AB108" s="382" t="str">
        <f t="shared" si="26"/>
        <v/>
      </c>
      <c r="AF108">
        <f t="shared" si="23"/>
        <v>0</v>
      </c>
      <c r="AG108">
        <f>+IF(AF108=0,0,SUM($AF$5:AF108))</f>
        <v>0</v>
      </c>
      <c r="AJ108" t="str">
        <f t="shared" si="24"/>
        <v/>
      </c>
    </row>
    <row r="109" spans="28:36" x14ac:dyDescent="0.35">
      <c r="AB109" s="382" t="str">
        <f t="shared" si="26"/>
        <v/>
      </c>
      <c r="AF109">
        <f t="shared" si="23"/>
        <v>0</v>
      </c>
      <c r="AG109">
        <f>+IF(AF109=0,0,SUM($AF$5:AF109))</f>
        <v>0</v>
      </c>
      <c r="AJ109" t="str">
        <f t="shared" si="24"/>
        <v/>
      </c>
    </row>
    <row r="110" spans="28:36" x14ac:dyDescent="0.35">
      <c r="AB110" s="382" t="str">
        <f t="shared" si="26"/>
        <v/>
      </c>
      <c r="AF110">
        <f t="shared" si="23"/>
        <v>0</v>
      </c>
      <c r="AG110">
        <f>+IF(AF110=0,0,SUM($AF$5:AF110))</f>
        <v>0</v>
      </c>
      <c r="AJ110" t="str">
        <f t="shared" si="24"/>
        <v/>
      </c>
    </row>
    <row r="111" spans="28:36" x14ac:dyDescent="0.35">
      <c r="AB111" s="382" t="str">
        <f t="shared" si="26"/>
        <v/>
      </c>
      <c r="AF111">
        <f t="shared" si="23"/>
        <v>0</v>
      </c>
      <c r="AG111">
        <f>+IF(AF111=0,0,SUM($AF$5:AF111))</f>
        <v>0</v>
      </c>
      <c r="AJ111" t="str">
        <f t="shared" si="24"/>
        <v/>
      </c>
    </row>
    <row r="112" spans="28:36" x14ac:dyDescent="0.35">
      <c r="AB112" s="382" t="str">
        <f t="shared" si="26"/>
        <v/>
      </c>
      <c r="AF112">
        <f t="shared" si="23"/>
        <v>0</v>
      </c>
      <c r="AG112">
        <f>+IF(AF112=0,0,SUM($AF$5:AF112))</f>
        <v>0</v>
      </c>
      <c r="AJ112" t="str">
        <f t="shared" si="24"/>
        <v/>
      </c>
    </row>
    <row r="113" spans="28:36" x14ac:dyDescent="0.35">
      <c r="AB113" s="382" t="str">
        <f t="shared" si="26"/>
        <v/>
      </c>
      <c r="AF113">
        <f t="shared" si="23"/>
        <v>0</v>
      </c>
      <c r="AG113">
        <f>+IF(AF113=0,0,SUM($AF$5:AF113))</f>
        <v>0</v>
      </c>
      <c r="AJ113" t="str">
        <f t="shared" si="24"/>
        <v/>
      </c>
    </row>
    <row r="114" spans="28:36" x14ac:dyDescent="0.35">
      <c r="AB114" s="382" t="str">
        <f t="shared" si="26"/>
        <v/>
      </c>
      <c r="AF114">
        <f t="shared" si="23"/>
        <v>0</v>
      </c>
      <c r="AG114">
        <f>+IF(AF114=0,0,SUM($AF$5:AF114))</f>
        <v>0</v>
      </c>
      <c r="AJ114" t="str">
        <f t="shared" si="24"/>
        <v/>
      </c>
    </row>
    <row r="115" spans="28:36" x14ac:dyDescent="0.35">
      <c r="AB115" s="382" t="str">
        <f t="shared" si="26"/>
        <v/>
      </c>
      <c r="AF115">
        <f t="shared" si="23"/>
        <v>0</v>
      </c>
      <c r="AG115">
        <f>+IF(AF115=0,0,SUM($AF$5:AF115))</f>
        <v>0</v>
      </c>
      <c r="AJ115" t="str">
        <f t="shared" si="24"/>
        <v/>
      </c>
    </row>
    <row r="116" spans="28:36" x14ac:dyDescent="0.35">
      <c r="AB116" s="382" t="str">
        <f t="shared" si="26"/>
        <v/>
      </c>
      <c r="AF116">
        <f t="shared" si="23"/>
        <v>0</v>
      </c>
      <c r="AG116">
        <f>+IF(AF116=0,0,SUM($AF$5:AF116))</f>
        <v>0</v>
      </c>
      <c r="AJ116" t="str">
        <f t="shared" si="24"/>
        <v/>
      </c>
    </row>
    <row r="117" spans="28:36" x14ac:dyDescent="0.35">
      <c r="AB117" s="382" t="str">
        <f t="shared" si="26"/>
        <v/>
      </c>
      <c r="AF117">
        <f t="shared" si="23"/>
        <v>0</v>
      </c>
      <c r="AG117">
        <f>+IF(AF117=0,0,SUM($AF$5:AF117))</f>
        <v>0</v>
      </c>
      <c r="AJ117" t="str">
        <f t="shared" si="24"/>
        <v/>
      </c>
    </row>
    <row r="118" spans="28:36" x14ac:dyDescent="0.35">
      <c r="AB118" s="382" t="str">
        <f t="shared" si="26"/>
        <v/>
      </c>
      <c r="AF118">
        <f t="shared" si="23"/>
        <v>0</v>
      </c>
      <c r="AG118">
        <f>+IF(AF118=0,0,SUM($AF$5:AF118))</f>
        <v>0</v>
      </c>
      <c r="AJ118" t="str">
        <f t="shared" si="24"/>
        <v/>
      </c>
    </row>
    <row r="119" spans="28:36" x14ac:dyDescent="0.35">
      <c r="AB119" s="382" t="str">
        <f t="shared" si="26"/>
        <v/>
      </c>
      <c r="AF119">
        <f t="shared" si="23"/>
        <v>0</v>
      </c>
      <c r="AG119">
        <f>+IF(AF119=0,0,SUM($AF$5:AF119))</f>
        <v>0</v>
      </c>
      <c r="AJ119" t="str">
        <f t="shared" si="24"/>
        <v/>
      </c>
    </row>
    <row r="120" spans="28:36" x14ac:dyDescent="0.35">
      <c r="AB120" s="382" t="str">
        <f t="shared" si="26"/>
        <v/>
      </c>
      <c r="AF120">
        <f t="shared" si="23"/>
        <v>0</v>
      </c>
      <c r="AG120">
        <f>+IF(AF120=0,0,SUM($AF$5:AF120))</f>
        <v>0</v>
      </c>
      <c r="AJ120" t="str">
        <f t="shared" si="24"/>
        <v/>
      </c>
    </row>
    <row r="121" spans="28:36" x14ac:dyDescent="0.35">
      <c r="AB121" s="382" t="str">
        <f t="shared" si="26"/>
        <v/>
      </c>
      <c r="AF121">
        <f t="shared" si="23"/>
        <v>0</v>
      </c>
      <c r="AG121">
        <f>+IF(AF121=0,0,SUM($AF$5:AF121))</f>
        <v>0</v>
      </c>
      <c r="AJ121" t="str">
        <f t="shared" si="24"/>
        <v/>
      </c>
    </row>
    <row r="122" spans="28:36" x14ac:dyDescent="0.35">
      <c r="AB122" s="382" t="str">
        <f t="shared" si="26"/>
        <v/>
      </c>
      <c r="AF122">
        <f t="shared" si="23"/>
        <v>0</v>
      </c>
      <c r="AG122">
        <f>+IF(AF122=0,0,SUM($AF$5:AF122))</f>
        <v>0</v>
      </c>
      <c r="AJ122" t="str">
        <f t="shared" si="24"/>
        <v/>
      </c>
    </row>
    <row r="123" spans="28:36" x14ac:dyDescent="0.35">
      <c r="AB123" s="382" t="str">
        <f t="shared" si="26"/>
        <v/>
      </c>
      <c r="AF123">
        <f t="shared" si="23"/>
        <v>0</v>
      </c>
      <c r="AG123">
        <f>+IF(AF123=0,0,SUM($AF$5:AF123))</f>
        <v>0</v>
      </c>
      <c r="AJ123" t="str">
        <f t="shared" si="24"/>
        <v/>
      </c>
    </row>
    <row r="124" spans="28:36" x14ac:dyDescent="0.35">
      <c r="AB124" s="382" t="str">
        <f t="shared" si="26"/>
        <v/>
      </c>
      <c r="AF124">
        <f t="shared" si="23"/>
        <v>0</v>
      </c>
      <c r="AG124">
        <f>+IF(AF124=0,0,SUM($AF$5:AF124))</f>
        <v>0</v>
      </c>
      <c r="AJ124" t="str">
        <f t="shared" si="24"/>
        <v/>
      </c>
    </row>
    <row r="125" spans="28:36" x14ac:dyDescent="0.35">
      <c r="AB125" s="382" t="str">
        <f t="shared" si="26"/>
        <v/>
      </c>
      <c r="AF125">
        <f t="shared" si="23"/>
        <v>0</v>
      </c>
      <c r="AG125">
        <f>+IF(AF125=0,0,SUM($AF$5:AF125))</f>
        <v>0</v>
      </c>
      <c r="AJ125" t="str">
        <f t="shared" si="24"/>
        <v/>
      </c>
    </row>
    <row r="126" spans="28:36" x14ac:dyDescent="0.35">
      <c r="AB126" s="382" t="str">
        <f t="shared" si="26"/>
        <v/>
      </c>
      <c r="AF126">
        <f t="shared" si="23"/>
        <v>0</v>
      </c>
      <c r="AG126">
        <f>+IF(AF126=0,0,SUM($AF$5:AF126))</f>
        <v>0</v>
      </c>
      <c r="AJ126" t="str">
        <f t="shared" si="24"/>
        <v/>
      </c>
    </row>
    <row r="127" spans="28:36" x14ac:dyDescent="0.35">
      <c r="AB127" s="382" t="str">
        <f t="shared" si="26"/>
        <v/>
      </c>
      <c r="AF127">
        <f t="shared" si="23"/>
        <v>0</v>
      </c>
      <c r="AG127">
        <f>+IF(AF127=0,0,SUM($AF$5:AF127))</f>
        <v>0</v>
      </c>
      <c r="AJ127" t="str">
        <f t="shared" si="24"/>
        <v/>
      </c>
    </row>
    <row r="128" spans="28:36" x14ac:dyDescent="0.35">
      <c r="AB128" s="382" t="str">
        <f t="shared" si="26"/>
        <v/>
      </c>
      <c r="AF128">
        <f t="shared" si="23"/>
        <v>0</v>
      </c>
      <c r="AG128">
        <f>+IF(AF128=0,0,SUM($AF$5:AF128))</f>
        <v>0</v>
      </c>
      <c r="AJ128" t="str">
        <f t="shared" si="24"/>
        <v/>
      </c>
    </row>
    <row r="129" spans="28:36" x14ac:dyDescent="0.35">
      <c r="AB129" s="382" t="str">
        <f t="shared" si="26"/>
        <v/>
      </c>
      <c r="AF129">
        <f t="shared" si="23"/>
        <v>0</v>
      </c>
      <c r="AG129">
        <f>+IF(AF129=0,0,SUM($AF$5:AF129))</f>
        <v>0</v>
      </c>
      <c r="AJ129" t="str">
        <f t="shared" si="24"/>
        <v/>
      </c>
    </row>
    <row r="130" spans="28:36" x14ac:dyDescent="0.35">
      <c r="AB130" s="382" t="str">
        <f t="shared" si="26"/>
        <v/>
      </c>
      <c r="AF130">
        <f t="shared" si="23"/>
        <v>0</v>
      </c>
      <c r="AG130">
        <f>+IF(AF130=0,0,SUM($AF$5:AF130))</f>
        <v>0</v>
      </c>
      <c r="AJ130" t="str">
        <f t="shared" si="24"/>
        <v/>
      </c>
    </row>
    <row r="131" spans="28:36" x14ac:dyDescent="0.35">
      <c r="AB131" s="382" t="str">
        <f t="shared" si="26"/>
        <v/>
      </c>
      <c r="AF131">
        <f t="shared" si="23"/>
        <v>0</v>
      </c>
      <c r="AG131">
        <f>+IF(AF131=0,0,SUM($AF$5:AF131))</f>
        <v>0</v>
      </c>
      <c r="AJ131" t="str">
        <f t="shared" si="24"/>
        <v/>
      </c>
    </row>
    <row r="132" spans="28:36" x14ac:dyDescent="0.35">
      <c r="AB132" s="382" t="str">
        <f t="shared" si="26"/>
        <v/>
      </c>
      <c r="AF132">
        <f t="shared" si="23"/>
        <v>0</v>
      </c>
      <c r="AG132">
        <f>+IF(AF132=0,0,SUM($AF$5:AF132))</f>
        <v>0</v>
      </c>
      <c r="AJ132" t="str">
        <f t="shared" si="24"/>
        <v/>
      </c>
    </row>
    <row r="133" spans="28:36" x14ac:dyDescent="0.35">
      <c r="AB133" s="382" t="str">
        <f t="shared" si="26"/>
        <v/>
      </c>
      <c r="AF133">
        <f t="shared" ref="AF133:AF196" si="28">+IF(AD133="",0,IF(MATCH(AD133,$AD$5:$AD$235,0)=AC133,1,0))</f>
        <v>0</v>
      </c>
      <c r="AG133">
        <f>+IF(AF133=0,0,SUM($AF$5:AF133))</f>
        <v>0</v>
      </c>
      <c r="AJ133" t="str">
        <f t="shared" ref="AJ133:AJ196" si="29">+IF(ISBLANK(AI133),"",INDEX($AD$5:$AD$28,MATCH(AI133,$AG$5:$AG$235,0),1))</f>
        <v/>
      </c>
    </row>
    <row r="134" spans="28:36" x14ac:dyDescent="0.35">
      <c r="AB134" s="382" t="str">
        <f t="shared" si="26"/>
        <v/>
      </c>
      <c r="AF134">
        <f t="shared" si="28"/>
        <v>0</v>
      </c>
      <c r="AG134">
        <f>+IF(AF134=0,0,SUM($AF$5:AF134))</f>
        <v>0</v>
      </c>
      <c r="AJ134" t="str">
        <f t="shared" si="29"/>
        <v/>
      </c>
    </row>
    <row r="135" spans="28:36" x14ac:dyDescent="0.35">
      <c r="AB135" s="382" t="str">
        <f t="shared" ref="AB135:AB198" si="30">+IF(ISBLANK(AC135),"",IF(OR(AC135=$T$2,AC135=$U$2,AC135=$V$2,AC135=$W$2,AC135=$X$2,AC135=$Y$2,AC135=$Z$2),AB134+1,AB134))</f>
        <v/>
      </c>
      <c r="AF135">
        <f t="shared" si="28"/>
        <v>0</v>
      </c>
      <c r="AG135">
        <f>+IF(AF135=0,0,SUM($AF$5:AF135))</f>
        <v>0</v>
      </c>
      <c r="AJ135" t="str">
        <f t="shared" si="29"/>
        <v/>
      </c>
    </row>
    <row r="136" spans="28:36" x14ac:dyDescent="0.35">
      <c r="AB136" s="382" t="str">
        <f t="shared" si="30"/>
        <v/>
      </c>
      <c r="AF136">
        <f t="shared" si="28"/>
        <v>0</v>
      </c>
      <c r="AG136">
        <f>+IF(AF136=0,0,SUM($AF$5:AF136))</f>
        <v>0</v>
      </c>
      <c r="AJ136" t="str">
        <f t="shared" si="29"/>
        <v/>
      </c>
    </row>
    <row r="137" spans="28:36" x14ac:dyDescent="0.35">
      <c r="AB137" s="382" t="str">
        <f t="shared" si="30"/>
        <v/>
      </c>
      <c r="AF137">
        <f t="shared" si="28"/>
        <v>0</v>
      </c>
      <c r="AG137">
        <f>+IF(AF137=0,0,SUM($AF$5:AF137))</f>
        <v>0</v>
      </c>
      <c r="AJ137" t="str">
        <f t="shared" si="29"/>
        <v/>
      </c>
    </row>
    <row r="138" spans="28:36" x14ac:dyDescent="0.35">
      <c r="AB138" s="382" t="str">
        <f t="shared" si="30"/>
        <v/>
      </c>
      <c r="AF138">
        <f t="shared" si="28"/>
        <v>0</v>
      </c>
      <c r="AG138">
        <f>+IF(AF138=0,0,SUM($AF$5:AF138))</f>
        <v>0</v>
      </c>
      <c r="AJ138" t="str">
        <f t="shared" si="29"/>
        <v/>
      </c>
    </row>
    <row r="139" spans="28:36" x14ac:dyDescent="0.35">
      <c r="AB139" s="382" t="str">
        <f t="shared" si="30"/>
        <v/>
      </c>
      <c r="AF139">
        <f t="shared" si="28"/>
        <v>0</v>
      </c>
      <c r="AG139">
        <f>+IF(AF139=0,0,SUM($AF$5:AF139))</f>
        <v>0</v>
      </c>
      <c r="AJ139" t="str">
        <f t="shared" si="29"/>
        <v/>
      </c>
    </row>
    <row r="140" spans="28:36" x14ac:dyDescent="0.35">
      <c r="AB140" s="382" t="str">
        <f t="shared" si="30"/>
        <v/>
      </c>
      <c r="AF140">
        <f t="shared" si="28"/>
        <v>0</v>
      </c>
      <c r="AG140">
        <f>+IF(AF140=0,0,SUM($AF$5:AF140))</f>
        <v>0</v>
      </c>
      <c r="AJ140" t="str">
        <f t="shared" si="29"/>
        <v/>
      </c>
    </row>
    <row r="141" spans="28:36" x14ac:dyDescent="0.35">
      <c r="AB141" s="382" t="str">
        <f t="shared" si="30"/>
        <v/>
      </c>
      <c r="AF141">
        <f t="shared" si="28"/>
        <v>0</v>
      </c>
      <c r="AG141">
        <f>+IF(AF141=0,0,SUM($AF$5:AF141))</f>
        <v>0</v>
      </c>
      <c r="AJ141" t="str">
        <f t="shared" si="29"/>
        <v/>
      </c>
    </row>
    <row r="142" spans="28:36" x14ac:dyDescent="0.35">
      <c r="AB142" s="382" t="str">
        <f t="shared" si="30"/>
        <v/>
      </c>
      <c r="AF142">
        <f t="shared" si="28"/>
        <v>0</v>
      </c>
      <c r="AG142">
        <f>+IF(AF142=0,0,SUM($AF$5:AF142))</f>
        <v>0</v>
      </c>
      <c r="AJ142" t="str">
        <f t="shared" si="29"/>
        <v/>
      </c>
    </row>
    <row r="143" spans="28:36" x14ac:dyDescent="0.35">
      <c r="AB143" s="382" t="str">
        <f t="shared" si="30"/>
        <v/>
      </c>
      <c r="AF143">
        <f t="shared" si="28"/>
        <v>0</v>
      </c>
      <c r="AG143">
        <f>+IF(AF143=0,0,SUM($AF$5:AF143))</f>
        <v>0</v>
      </c>
      <c r="AJ143" t="str">
        <f t="shared" si="29"/>
        <v/>
      </c>
    </row>
    <row r="144" spans="28:36" x14ac:dyDescent="0.35">
      <c r="AB144" s="382" t="str">
        <f t="shared" si="30"/>
        <v/>
      </c>
      <c r="AF144">
        <f t="shared" si="28"/>
        <v>0</v>
      </c>
      <c r="AG144">
        <f>+IF(AF144=0,0,SUM($AF$5:AF144))</f>
        <v>0</v>
      </c>
      <c r="AJ144" t="str">
        <f t="shared" si="29"/>
        <v/>
      </c>
    </row>
    <row r="145" spans="28:36" x14ac:dyDescent="0.35">
      <c r="AB145" s="382" t="str">
        <f t="shared" si="30"/>
        <v/>
      </c>
      <c r="AF145">
        <f t="shared" si="28"/>
        <v>0</v>
      </c>
      <c r="AG145">
        <f>+IF(AF145=0,0,SUM($AF$5:AF145))</f>
        <v>0</v>
      </c>
      <c r="AJ145" t="str">
        <f t="shared" si="29"/>
        <v/>
      </c>
    </row>
    <row r="146" spans="28:36" x14ac:dyDescent="0.35">
      <c r="AB146" s="382" t="str">
        <f t="shared" si="30"/>
        <v/>
      </c>
      <c r="AF146">
        <f t="shared" si="28"/>
        <v>0</v>
      </c>
      <c r="AG146">
        <f>+IF(AF146=0,0,SUM($AF$5:AF146))</f>
        <v>0</v>
      </c>
      <c r="AJ146" t="str">
        <f t="shared" si="29"/>
        <v/>
      </c>
    </row>
    <row r="147" spans="28:36" x14ac:dyDescent="0.35">
      <c r="AB147" s="382" t="str">
        <f t="shared" si="30"/>
        <v/>
      </c>
      <c r="AF147">
        <f t="shared" si="28"/>
        <v>0</v>
      </c>
      <c r="AG147">
        <f>+IF(AF147=0,0,SUM($AF$5:AF147))</f>
        <v>0</v>
      </c>
      <c r="AJ147" t="str">
        <f t="shared" si="29"/>
        <v/>
      </c>
    </row>
    <row r="148" spans="28:36" x14ac:dyDescent="0.35">
      <c r="AB148" s="382" t="str">
        <f t="shared" si="30"/>
        <v/>
      </c>
      <c r="AF148">
        <f t="shared" si="28"/>
        <v>0</v>
      </c>
      <c r="AG148">
        <f>+IF(AF148=0,0,SUM($AF$5:AF148))</f>
        <v>0</v>
      </c>
      <c r="AJ148" t="str">
        <f t="shared" si="29"/>
        <v/>
      </c>
    </row>
    <row r="149" spans="28:36" x14ac:dyDescent="0.35">
      <c r="AB149" s="382" t="str">
        <f t="shared" si="30"/>
        <v/>
      </c>
      <c r="AF149">
        <f t="shared" si="28"/>
        <v>0</v>
      </c>
      <c r="AG149">
        <f>+IF(AF149=0,0,SUM($AF$5:AF149))</f>
        <v>0</v>
      </c>
      <c r="AJ149" t="str">
        <f t="shared" si="29"/>
        <v/>
      </c>
    </row>
    <row r="150" spans="28:36" x14ac:dyDescent="0.35">
      <c r="AB150" s="382" t="str">
        <f t="shared" si="30"/>
        <v/>
      </c>
      <c r="AF150">
        <f t="shared" si="28"/>
        <v>0</v>
      </c>
      <c r="AG150">
        <f>+IF(AF150=0,0,SUM($AF$5:AF150))</f>
        <v>0</v>
      </c>
      <c r="AJ150" t="str">
        <f t="shared" si="29"/>
        <v/>
      </c>
    </row>
    <row r="151" spans="28:36" x14ac:dyDescent="0.35">
      <c r="AB151" s="382" t="str">
        <f t="shared" si="30"/>
        <v/>
      </c>
      <c r="AF151">
        <f t="shared" si="28"/>
        <v>0</v>
      </c>
      <c r="AG151">
        <f>+IF(AF151=0,0,SUM($AF$5:AF151))</f>
        <v>0</v>
      </c>
      <c r="AJ151" t="str">
        <f t="shared" si="29"/>
        <v/>
      </c>
    </row>
    <row r="152" spans="28:36" x14ac:dyDescent="0.35">
      <c r="AB152" s="382" t="str">
        <f t="shared" si="30"/>
        <v/>
      </c>
      <c r="AF152">
        <f t="shared" si="28"/>
        <v>0</v>
      </c>
      <c r="AG152">
        <f>+IF(AF152=0,0,SUM($AF$5:AF152))</f>
        <v>0</v>
      </c>
      <c r="AJ152" t="str">
        <f t="shared" si="29"/>
        <v/>
      </c>
    </row>
    <row r="153" spans="28:36" x14ac:dyDescent="0.35">
      <c r="AB153" s="382" t="str">
        <f t="shared" si="30"/>
        <v/>
      </c>
      <c r="AF153">
        <f t="shared" si="28"/>
        <v>0</v>
      </c>
      <c r="AG153">
        <f>+IF(AF153=0,0,SUM($AF$5:AF153))</f>
        <v>0</v>
      </c>
      <c r="AJ153" t="str">
        <f t="shared" si="29"/>
        <v/>
      </c>
    </row>
    <row r="154" spans="28:36" x14ac:dyDescent="0.35">
      <c r="AB154" s="382" t="str">
        <f t="shared" si="30"/>
        <v/>
      </c>
      <c r="AF154">
        <f t="shared" si="28"/>
        <v>0</v>
      </c>
      <c r="AG154">
        <f>+IF(AF154=0,0,SUM($AF$5:AF154))</f>
        <v>0</v>
      </c>
      <c r="AJ154" t="str">
        <f t="shared" si="29"/>
        <v/>
      </c>
    </row>
    <row r="155" spans="28:36" x14ac:dyDescent="0.35">
      <c r="AB155" s="382" t="str">
        <f t="shared" si="30"/>
        <v/>
      </c>
      <c r="AF155">
        <f t="shared" si="28"/>
        <v>0</v>
      </c>
      <c r="AG155">
        <f>+IF(AF155=0,0,SUM($AF$5:AF155))</f>
        <v>0</v>
      </c>
      <c r="AJ155" t="str">
        <f t="shared" si="29"/>
        <v/>
      </c>
    </row>
    <row r="156" spans="28:36" x14ac:dyDescent="0.35">
      <c r="AB156" s="382" t="str">
        <f t="shared" si="30"/>
        <v/>
      </c>
      <c r="AF156">
        <f t="shared" si="28"/>
        <v>0</v>
      </c>
      <c r="AG156">
        <f>+IF(AF156=0,0,SUM($AF$5:AF156))</f>
        <v>0</v>
      </c>
      <c r="AJ156" t="str">
        <f t="shared" si="29"/>
        <v/>
      </c>
    </row>
    <row r="157" spans="28:36" x14ac:dyDescent="0.35">
      <c r="AB157" s="382" t="str">
        <f t="shared" si="30"/>
        <v/>
      </c>
      <c r="AF157">
        <f t="shared" si="28"/>
        <v>0</v>
      </c>
      <c r="AG157">
        <f>+IF(AF157=0,0,SUM($AF$5:AF157))</f>
        <v>0</v>
      </c>
      <c r="AJ157" t="str">
        <f t="shared" si="29"/>
        <v/>
      </c>
    </row>
    <row r="158" spans="28:36" x14ac:dyDescent="0.35">
      <c r="AB158" s="382" t="str">
        <f t="shared" si="30"/>
        <v/>
      </c>
      <c r="AF158">
        <f t="shared" si="28"/>
        <v>0</v>
      </c>
      <c r="AG158">
        <f>+IF(AF158=0,0,SUM($AF$5:AF158))</f>
        <v>0</v>
      </c>
      <c r="AJ158" t="str">
        <f t="shared" si="29"/>
        <v/>
      </c>
    </row>
    <row r="159" spans="28:36" x14ac:dyDescent="0.35">
      <c r="AB159" s="382" t="str">
        <f t="shared" si="30"/>
        <v/>
      </c>
      <c r="AF159">
        <f t="shared" si="28"/>
        <v>0</v>
      </c>
      <c r="AG159">
        <f>+IF(AF159=0,0,SUM($AF$5:AF159))</f>
        <v>0</v>
      </c>
      <c r="AJ159" t="str">
        <f t="shared" si="29"/>
        <v/>
      </c>
    </row>
    <row r="160" spans="28:36" x14ac:dyDescent="0.35">
      <c r="AB160" s="382" t="str">
        <f t="shared" si="30"/>
        <v/>
      </c>
      <c r="AF160">
        <f t="shared" si="28"/>
        <v>0</v>
      </c>
      <c r="AG160">
        <f>+IF(AF160=0,0,SUM($AF$5:AF160))</f>
        <v>0</v>
      </c>
      <c r="AJ160" t="str">
        <f t="shared" si="29"/>
        <v/>
      </c>
    </row>
    <row r="161" spans="28:36" x14ac:dyDescent="0.35">
      <c r="AB161" s="382" t="str">
        <f t="shared" si="30"/>
        <v/>
      </c>
      <c r="AF161">
        <f t="shared" si="28"/>
        <v>0</v>
      </c>
      <c r="AG161">
        <f>+IF(AF161=0,0,SUM($AF$5:AF161))</f>
        <v>0</v>
      </c>
      <c r="AJ161" t="str">
        <f t="shared" si="29"/>
        <v/>
      </c>
    </row>
    <row r="162" spans="28:36" x14ac:dyDescent="0.35">
      <c r="AB162" s="382" t="str">
        <f t="shared" si="30"/>
        <v/>
      </c>
      <c r="AF162">
        <f t="shared" si="28"/>
        <v>0</v>
      </c>
      <c r="AG162">
        <f>+IF(AF162=0,0,SUM($AF$5:AF162))</f>
        <v>0</v>
      </c>
      <c r="AJ162" t="str">
        <f t="shared" si="29"/>
        <v/>
      </c>
    </row>
    <row r="163" spans="28:36" x14ac:dyDescent="0.35">
      <c r="AB163" s="382" t="str">
        <f t="shared" si="30"/>
        <v/>
      </c>
      <c r="AF163">
        <f t="shared" si="28"/>
        <v>0</v>
      </c>
      <c r="AG163">
        <f>+IF(AF163=0,0,SUM($AF$5:AF163))</f>
        <v>0</v>
      </c>
      <c r="AJ163" t="str">
        <f t="shared" si="29"/>
        <v/>
      </c>
    </row>
    <row r="164" spans="28:36" x14ac:dyDescent="0.35">
      <c r="AB164" s="382" t="str">
        <f t="shared" si="30"/>
        <v/>
      </c>
      <c r="AF164">
        <f t="shared" si="28"/>
        <v>0</v>
      </c>
      <c r="AG164">
        <f>+IF(AF164=0,0,SUM($AF$5:AF164))</f>
        <v>0</v>
      </c>
      <c r="AJ164" t="str">
        <f t="shared" si="29"/>
        <v/>
      </c>
    </row>
    <row r="165" spans="28:36" x14ac:dyDescent="0.35">
      <c r="AB165" s="382" t="str">
        <f t="shared" si="30"/>
        <v/>
      </c>
      <c r="AF165">
        <f t="shared" si="28"/>
        <v>0</v>
      </c>
      <c r="AG165">
        <f>+IF(AF165=0,0,SUM($AF$5:AF165))</f>
        <v>0</v>
      </c>
      <c r="AJ165" t="str">
        <f t="shared" si="29"/>
        <v/>
      </c>
    </row>
    <row r="166" spans="28:36" x14ac:dyDescent="0.35">
      <c r="AB166" s="382" t="str">
        <f t="shared" si="30"/>
        <v/>
      </c>
      <c r="AF166">
        <f t="shared" si="28"/>
        <v>0</v>
      </c>
      <c r="AG166">
        <f>+IF(AF166=0,0,SUM($AF$5:AF166))</f>
        <v>0</v>
      </c>
      <c r="AJ166" t="str">
        <f t="shared" si="29"/>
        <v/>
      </c>
    </row>
    <row r="167" spans="28:36" x14ac:dyDescent="0.35">
      <c r="AB167" s="382" t="str">
        <f t="shared" si="30"/>
        <v/>
      </c>
      <c r="AF167">
        <f t="shared" si="28"/>
        <v>0</v>
      </c>
      <c r="AG167">
        <f>+IF(AF167=0,0,SUM($AF$5:AF167))</f>
        <v>0</v>
      </c>
      <c r="AJ167" t="str">
        <f t="shared" si="29"/>
        <v/>
      </c>
    </row>
    <row r="168" spans="28:36" x14ac:dyDescent="0.35">
      <c r="AB168" s="382" t="str">
        <f t="shared" si="30"/>
        <v/>
      </c>
      <c r="AF168">
        <f t="shared" si="28"/>
        <v>0</v>
      </c>
      <c r="AG168">
        <f>+IF(AF168=0,0,SUM($AF$5:AF168))</f>
        <v>0</v>
      </c>
      <c r="AJ168" t="str">
        <f t="shared" si="29"/>
        <v/>
      </c>
    </row>
    <row r="169" spans="28:36" x14ac:dyDescent="0.35">
      <c r="AB169" s="382" t="str">
        <f t="shared" si="30"/>
        <v/>
      </c>
      <c r="AF169">
        <f t="shared" si="28"/>
        <v>0</v>
      </c>
      <c r="AG169">
        <f>+IF(AF169=0,0,SUM($AF$5:AF169))</f>
        <v>0</v>
      </c>
      <c r="AJ169" t="str">
        <f t="shared" si="29"/>
        <v/>
      </c>
    </row>
    <row r="170" spans="28:36" x14ac:dyDescent="0.35">
      <c r="AB170" s="382" t="str">
        <f t="shared" si="30"/>
        <v/>
      </c>
      <c r="AF170">
        <f t="shared" si="28"/>
        <v>0</v>
      </c>
      <c r="AG170">
        <f>+IF(AF170=0,0,SUM($AF$5:AF170))</f>
        <v>0</v>
      </c>
      <c r="AJ170" t="str">
        <f t="shared" si="29"/>
        <v/>
      </c>
    </row>
    <row r="171" spans="28:36" x14ac:dyDescent="0.35">
      <c r="AB171" s="382" t="str">
        <f t="shared" si="30"/>
        <v/>
      </c>
      <c r="AF171">
        <f t="shared" si="28"/>
        <v>0</v>
      </c>
      <c r="AG171">
        <f>+IF(AF171=0,0,SUM($AF$5:AF171))</f>
        <v>0</v>
      </c>
      <c r="AJ171" t="str">
        <f t="shared" si="29"/>
        <v/>
      </c>
    </row>
    <row r="172" spans="28:36" x14ac:dyDescent="0.35">
      <c r="AB172" s="382" t="str">
        <f t="shared" si="30"/>
        <v/>
      </c>
      <c r="AF172">
        <f t="shared" si="28"/>
        <v>0</v>
      </c>
      <c r="AG172">
        <f>+IF(AF172=0,0,SUM($AF$5:AF172))</f>
        <v>0</v>
      </c>
      <c r="AJ172" t="str">
        <f t="shared" si="29"/>
        <v/>
      </c>
    </row>
    <row r="173" spans="28:36" x14ac:dyDescent="0.35">
      <c r="AB173" s="382" t="str">
        <f t="shared" si="30"/>
        <v/>
      </c>
      <c r="AF173">
        <f t="shared" si="28"/>
        <v>0</v>
      </c>
      <c r="AG173">
        <f>+IF(AF173=0,0,SUM($AF$5:AF173))</f>
        <v>0</v>
      </c>
      <c r="AJ173" t="str">
        <f t="shared" si="29"/>
        <v/>
      </c>
    </row>
    <row r="174" spans="28:36" x14ac:dyDescent="0.35">
      <c r="AB174" s="382" t="str">
        <f t="shared" si="30"/>
        <v/>
      </c>
      <c r="AF174">
        <f t="shared" si="28"/>
        <v>0</v>
      </c>
      <c r="AG174">
        <f>+IF(AF174=0,0,SUM($AF$5:AF174))</f>
        <v>0</v>
      </c>
      <c r="AJ174" t="str">
        <f t="shared" si="29"/>
        <v/>
      </c>
    </row>
    <row r="175" spans="28:36" x14ac:dyDescent="0.35">
      <c r="AB175" s="382" t="str">
        <f t="shared" si="30"/>
        <v/>
      </c>
      <c r="AF175">
        <f t="shared" si="28"/>
        <v>0</v>
      </c>
      <c r="AG175">
        <f>+IF(AF175=0,0,SUM($AF$5:AF175))</f>
        <v>0</v>
      </c>
      <c r="AJ175" t="str">
        <f t="shared" si="29"/>
        <v/>
      </c>
    </row>
    <row r="176" spans="28:36" x14ac:dyDescent="0.35">
      <c r="AB176" s="382" t="str">
        <f t="shared" si="30"/>
        <v/>
      </c>
      <c r="AF176">
        <f t="shared" si="28"/>
        <v>0</v>
      </c>
      <c r="AG176">
        <f>+IF(AF176=0,0,SUM($AF$5:AF176))</f>
        <v>0</v>
      </c>
      <c r="AJ176" t="str">
        <f t="shared" si="29"/>
        <v/>
      </c>
    </row>
    <row r="177" spans="28:36" x14ac:dyDescent="0.35">
      <c r="AB177" s="382" t="str">
        <f t="shared" si="30"/>
        <v/>
      </c>
      <c r="AF177">
        <f t="shared" si="28"/>
        <v>0</v>
      </c>
      <c r="AG177">
        <f>+IF(AF177=0,0,SUM($AF$5:AF177))</f>
        <v>0</v>
      </c>
      <c r="AJ177" t="str">
        <f t="shared" si="29"/>
        <v/>
      </c>
    </row>
    <row r="178" spans="28:36" x14ac:dyDescent="0.35">
      <c r="AB178" s="382" t="str">
        <f t="shared" si="30"/>
        <v/>
      </c>
      <c r="AF178">
        <f t="shared" si="28"/>
        <v>0</v>
      </c>
      <c r="AG178">
        <f>+IF(AF178=0,0,SUM($AF$5:AF178))</f>
        <v>0</v>
      </c>
      <c r="AJ178" t="str">
        <f t="shared" si="29"/>
        <v/>
      </c>
    </row>
    <row r="179" spans="28:36" x14ac:dyDescent="0.35">
      <c r="AB179" s="382" t="str">
        <f t="shared" si="30"/>
        <v/>
      </c>
      <c r="AF179">
        <f t="shared" si="28"/>
        <v>0</v>
      </c>
      <c r="AG179">
        <f>+IF(AF179=0,0,SUM($AF$5:AF179))</f>
        <v>0</v>
      </c>
      <c r="AJ179" t="str">
        <f t="shared" si="29"/>
        <v/>
      </c>
    </row>
    <row r="180" spans="28:36" x14ac:dyDescent="0.35">
      <c r="AB180" s="382" t="str">
        <f t="shared" si="30"/>
        <v/>
      </c>
      <c r="AF180">
        <f t="shared" si="28"/>
        <v>0</v>
      </c>
      <c r="AG180">
        <f>+IF(AF180=0,0,SUM($AF$5:AF180))</f>
        <v>0</v>
      </c>
      <c r="AJ180" t="str">
        <f t="shared" si="29"/>
        <v/>
      </c>
    </row>
    <row r="181" spans="28:36" x14ac:dyDescent="0.35">
      <c r="AB181" s="382" t="str">
        <f t="shared" si="30"/>
        <v/>
      </c>
      <c r="AF181">
        <f t="shared" si="28"/>
        <v>0</v>
      </c>
      <c r="AG181">
        <f>+IF(AF181=0,0,SUM($AF$5:AF181))</f>
        <v>0</v>
      </c>
      <c r="AJ181" t="str">
        <f t="shared" si="29"/>
        <v/>
      </c>
    </row>
    <row r="182" spans="28:36" x14ac:dyDescent="0.35">
      <c r="AB182" s="382" t="str">
        <f t="shared" si="30"/>
        <v/>
      </c>
      <c r="AF182">
        <f t="shared" si="28"/>
        <v>0</v>
      </c>
      <c r="AG182">
        <f>+IF(AF182=0,0,SUM($AF$5:AF182))</f>
        <v>0</v>
      </c>
      <c r="AJ182" t="str">
        <f t="shared" si="29"/>
        <v/>
      </c>
    </row>
    <row r="183" spans="28:36" x14ac:dyDescent="0.35">
      <c r="AB183" s="382" t="str">
        <f t="shared" si="30"/>
        <v/>
      </c>
      <c r="AF183">
        <f t="shared" si="28"/>
        <v>0</v>
      </c>
      <c r="AG183">
        <f>+IF(AF183=0,0,SUM($AF$5:AF183))</f>
        <v>0</v>
      </c>
      <c r="AJ183" t="str">
        <f t="shared" si="29"/>
        <v/>
      </c>
    </row>
    <row r="184" spans="28:36" x14ac:dyDescent="0.35">
      <c r="AB184" s="382" t="str">
        <f t="shared" si="30"/>
        <v/>
      </c>
      <c r="AF184">
        <f t="shared" si="28"/>
        <v>0</v>
      </c>
      <c r="AG184">
        <f>+IF(AF184=0,0,SUM($AF$5:AF184))</f>
        <v>0</v>
      </c>
      <c r="AJ184" t="str">
        <f t="shared" si="29"/>
        <v/>
      </c>
    </row>
    <row r="185" spans="28:36" x14ac:dyDescent="0.35">
      <c r="AB185" s="382" t="str">
        <f t="shared" si="30"/>
        <v/>
      </c>
      <c r="AF185">
        <f t="shared" si="28"/>
        <v>0</v>
      </c>
      <c r="AG185">
        <f>+IF(AF185=0,0,SUM($AF$5:AF185))</f>
        <v>0</v>
      </c>
      <c r="AJ185" t="str">
        <f t="shared" si="29"/>
        <v/>
      </c>
    </row>
    <row r="186" spans="28:36" x14ac:dyDescent="0.35">
      <c r="AB186" s="382" t="str">
        <f t="shared" si="30"/>
        <v/>
      </c>
      <c r="AF186">
        <f t="shared" si="28"/>
        <v>0</v>
      </c>
      <c r="AG186">
        <f>+IF(AF186=0,0,SUM($AF$5:AF186))</f>
        <v>0</v>
      </c>
      <c r="AJ186" t="str">
        <f t="shared" si="29"/>
        <v/>
      </c>
    </row>
    <row r="187" spans="28:36" x14ac:dyDescent="0.35">
      <c r="AB187" s="382" t="str">
        <f t="shared" si="30"/>
        <v/>
      </c>
      <c r="AF187">
        <f t="shared" si="28"/>
        <v>0</v>
      </c>
      <c r="AG187">
        <f>+IF(AF187=0,0,SUM($AF$5:AF187))</f>
        <v>0</v>
      </c>
      <c r="AJ187" t="str">
        <f t="shared" si="29"/>
        <v/>
      </c>
    </row>
    <row r="188" spans="28:36" x14ac:dyDescent="0.35">
      <c r="AB188" s="382" t="str">
        <f t="shared" si="30"/>
        <v/>
      </c>
      <c r="AF188">
        <f t="shared" si="28"/>
        <v>0</v>
      </c>
      <c r="AG188">
        <f>+IF(AF188=0,0,SUM($AF$5:AF188))</f>
        <v>0</v>
      </c>
      <c r="AJ188" t="str">
        <f t="shared" si="29"/>
        <v/>
      </c>
    </row>
    <row r="189" spans="28:36" x14ac:dyDescent="0.35">
      <c r="AB189" s="382" t="str">
        <f t="shared" si="30"/>
        <v/>
      </c>
      <c r="AF189">
        <f t="shared" si="28"/>
        <v>0</v>
      </c>
      <c r="AG189">
        <f>+IF(AF189=0,0,SUM($AF$5:AF189))</f>
        <v>0</v>
      </c>
      <c r="AJ189" t="str">
        <f t="shared" si="29"/>
        <v/>
      </c>
    </row>
    <row r="190" spans="28:36" x14ac:dyDescent="0.35">
      <c r="AB190" s="382" t="str">
        <f t="shared" si="30"/>
        <v/>
      </c>
      <c r="AF190">
        <f t="shared" si="28"/>
        <v>0</v>
      </c>
      <c r="AG190">
        <f>+IF(AF190=0,0,SUM($AF$5:AF190))</f>
        <v>0</v>
      </c>
      <c r="AJ190" t="str">
        <f t="shared" si="29"/>
        <v/>
      </c>
    </row>
    <row r="191" spans="28:36" x14ac:dyDescent="0.35">
      <c r="AB191" s="382" t="str">
        <f t="shared" si="30"/>
        <v/>
      </c>
      <c r="AF191">
        <f t="shared" si="28"/>
        <v>0</v>
      </c>
      <c r="AG191">
        <f>+IF(AF191=0,0,SUM($AF$5:AF191))</f>
        <v>0</v>
      </c>
      <c r="AJ191" t="str">
        <f t="shared" si="29"/>
        <v/>
      </c>
    </row>
    <row r="192" spans="28:36" x14ac:dyDescent="0.35">
      <c r="AB192" s="382" t="str">
        <f t="shared" si="30"/>
        <v/>
      </c>
      <c r="AF192">
        <f t="shared" si="28"/>
        <v>0</v>
      </c>
      <c r="AG192">
        <f>+IF(AF192=0,0,SUM($AF$5:AF192))</f>
        <v>0</v>
      </c>
      <c r="AJ192" t="str">
        <f t="shared" si="29"/>
        <v/>
      </c>
    </row>
    <row r="193" spans="28:36" x14ac:dyDescent="0.35">
      <c r="AB193" s="382" t="str">
        <f t="shared" si="30"/>
        <v/>
      </c>
      <c r="AF193">
        <f t="shared" si="28"/>
        <v>0</v>
      </c>
      <c r="AG193">
        <f>+IF(AF193=0,0,SUM($AF$5:AF193))</f>
        <v>0</v>
      </c>
      <c r="AJ193" t="str">
        <f t="shared" si="29"/>
        <v/>
      </c>
    </row>
    <row r="194" spans="28:36" x14ac:dyDescent="0.35">
      <c r="AB194" s="382" t="str">
        <f t="shared" si="30"/>
        <v/>
      </c>
      <c r="AF194">
        <f t="shared" si="28"/>
        <v>0</v>
      </c>
      <c r="AG194">
        <f>+IF(AF194=0,0,SUM($AF$5:AF194))</f>
        <v>0</v>
      </c>
      <c r="AJ194" t="str">
        <f t="shared" si="29"/>
        <v/>
      </c>
    </row>
    <row r="195" spans="28:36" x14ac:dyDescent="0.35">
      <c r="AB195" s="382" t="str">
        <f t="shared" si="30"/>
        <v/>
      </c>
      <c r="AF195">
        <f t="shared" si="28"/>
        <v>0</v>
      </c>
      <c r="AG195">
        <f>+IF(AF195=0,0,SUM($AF$5:AF195))</f>
        <v>0</v>
      </c>
      <c r="AJ195" t="str">
        <f t="shared" si="29"/>
        <v/>
      </c>
    </row>
    <row r="196" spans="28:36" x14ac:dyDescent="0.35">
      <c r="AB196" s="382" t="str">
        <f t="shared" si="30"/>
        <v/>
      </c>
      <c r="AF196">
        <f t="shared" si="28"/>
        <v>0</v>
      </c>
      <c r="AG196">
        <f>+IF(AF196=0,0,SUM($AF$5:AF196))</f>
        <v>0</v>
      </c>
      <c r="AJ196" t="str">
        <f t="shared" si="29"/>
        <v/>
      </c>
    </row>
    <row r="197" spans="28:36" x14ac:dyDescent="0.35">
      <c r="AB197" s="382" t="str">
        <f t="shared" si="30"/>
        <v/>
      </c>
      <c r="AF197">
        <f t="shared" ref="AF197:AF235" si="31">+IF(AD197="",0,IF(MATCH(AD197,$AD$5:$AD$235,0)=AC197,1,0))</f>
        <v>0</v>
      </c>
      <c r="AG197">
        <f>+IF(AF197=0,0,SUM($AF$5:AF197))</f>
        <v>0</v>
      </c>
      <c r="AJ197" t="str">
        <f t="shared" ref="AJ197:AJ235" si="32">+IF(ISBLANK(AI197),"",INDEX($AD$5:$AD$28,MATCH(AI197,$AG$5:$AG$235,0),1))</f>
        <v/>
      </c>
    </row>
    <row r="198" spans="28:36" x14ac:dyDescent="0.35">
      <c r="AB198" s="382" t="str">
        <f t="shared" si="30"/>
        <v/>
      </c>
      <c r="AF198">
        <f t="shared" si="31"/>
        <v>0</v>
      </c>
      <c r="AG198">
        <f>+IF(AF198=0,0,SUM($AF$5:AF198))</f>
        <v>0</v>
      </c>
      <c r="AJ198" t="str">
        <f t="shared" si="32"/>
        <v/>
      </c>
    </row>
    <row r="199" spans="28:36" x14ac:dyDescent="0.35">
      <c r="AB199" s="382" t="str">
        <f t="shared" ref="AB199:AB235" si="33">+IF(ISBLANK(AC199),"",IF(OR(AC199=$T$2,AC199=$U$2,AC199=$V$2,AC199=$W$2,AC199=$X$2,AC199=$Y$2,AC199=$Z$2),AB198+1,AB198))</f>
        <v/>
      </c>
      <c r="AF199">
        <f t="shared" si="31"/>
        <v>0</v>
      </c>
      <c r="AG199">
        <f>+IF(AF199=0,0,SUM($AF$5:AF199))</f>
        <v>0</v>
      </c>
      <c r="AJ199" t="str">
        <f t="shared" si="32"/>
        <v/>
      </c>
    </row>
    <row r="200" spans="28:36" x14ac:dyDescent="0.35">
      <c r="AB200" s="382" t="str">
        <f t="shared" si="33"/>
        <v/>
      </c>
      <c r="AF200">
        <f t="shared" si="31"/>
        <v>0</v>
      </c>
      <c r="AG200">
        <f>+IF(AF200=0,0,SUM($AF$5:AF200))</f>
        <v>0</v>
      </c>
      <c r="AJ200" t="str">
        <f t="shared" si="32"/>
        <v/>
      </c>
    </row>
    <row r="201" spans="28:36" x14ac:dyDescent="0.35">
      <c r="AB201" s="382" t="str">
        <f t="shared" si="33"/>
        <v/>
      </c>
      <c r="AF201">
        <f t="shared" si="31"/>
        <v>0</v>
      </c>
      <c r="AG201">
        <f>+IF(AF201=0,0,SUM($AF$5:AF201))</f>
        <v>0</v>
      </c>
      <c r="AJ201" t="str">
        <f t="shared" si="32"/>
        <v/>
      </c>
    </row>
    <row r="202" spans="28:36" x14ac:dyDescent="0.35">
      <c r="AB202" s="382" t="str">
        <f t="shared" si="33"/>
        <v/>
      </c>
      <c r="AF202">
        <f t="shared" si="31"/>
        <v>0</v>
      </c>
      <c r="AG202">
        <f>+IF(AF202=0,0,SUM($AF$5:AF202))</f>
        <v>0</v>
      </c>
      <c r="AJ202" t="str">
        <f t="shared" si="32"/>
        <v/>
      </c>
    </row>
    <row r="203" spans="28:36" x14ac:dyDescent="0.35">
      <c r="AB203" s="382" t="str">
        <f t="shared" si="33"/>
        <v/>
      </c>
      <c r="AF203">
        <f t="shared" si="31"/>
        <v>0</v>
      </c>
      <c r="AG203">
        <f>+IF(AF203=0,0,SUM($AF$5:AF203))</f>
        <v>0</v>
      </c>
      <c r="AJ203" t="str">
        <f t="shared" si="32"/>
        <v/>
      </c>
    </row>
    <row r="204" spans="28:36" x14ac:dyDescent="0.35">
      <c r="AB204" s="382" t="str">
        <f t="shared" si="33"/>
        <v/>
      </c>
      <c r="AF204">
        <f t="shared" si="31"/>
        <v>0</v>
      </c>
      <c r="AG204">
        <f>+IF(AF204=0,0,SUM($AF$5:AF204))</f>
        <v>0</v>
      </c>
      <c r="AJ204" t="str">
        <f t="shared" si="32"/>
        <v/>
      </c>
    </row>
    <row r="205" spans="28:36" x14ac:dyDescent="0.35">
      <c r="AB205" s="382" t="str">
        <f t="shared" si="33"/>
        <v/>
      </c>
      <c r="AF205">
        <f t="shared" si="31"/>
        <v>0</v>
      </c>
      <c r="AG205">
        <f>+IF(AF205=0,0,SUM($AF$5:AF205))</f>
        <v>0</v>
      </c>
      <c r="AJ205" t="str">
        <f t="shared" si="32"/>
        <v/>
      </c>
    </row>
    <row r="206" spans="28:36" x14ac:dyDescent="0.35">
      <c r="AB206" s="382" t="str">
        <f t="shared" si="33"/>
        <v/>
      </c>
      <c r="AF206">
        <f t="shared" si="31"/>
        <v>0</v>
      </c>
      <c r="AG206">
        <f>+IF(AF206=0,0,SUM($AF$5:AF206))</f>
        <v>0</v>
      </c>
      <c r="AJ206" t="str">
        <f t="shared" si="32"/>
        <v/>
      </c>
    </row>
    <row r="207" spans="28:36" x14ac:dyDescent="0.35">
      <c r="AB207" s="382" t="str">
        <f t="shared" si="33"/>
        <v/>
      </c>
      <c r="AF207">
        <f t="shared" si="31"/>
        <v>0</v>
      </c>
      <c r="AG207">
        <f>+IF(AF207=0,0,SUM($AF$5:AF207))</f>
        <v>0</v>
      </c>
      <c r="AJ207" t="str">
        <f t="shared" si="32"/>
        <v/>
      </c>
    </row>
    <row r="208" spans="28:36" x14ac:dyDescent="0.35">
      <c r="AB208" s="382" t="str">
        <f t="shared" si="33"/>
        <v/>
      </c>
      <c r="AF208">
        <f t="shared" si="31"/>
        <v>0</v>
      </c>
      <c r="AG208">
        <f>+IF(AF208=0,0,SUM($AF$5:AF208))</f>
        <v>0</v>
      </c>
      <c r="AJ208" t="str">
        <f t="shared" si="32"/>
        <v/>
      </c>
    </row>
    <row r="209" spans="28:36" x14ac:dyDescent="0.35">
      <c r="AB209" s="382" t="str">
        <f t="shared" si="33"/>
        <v/>
      </c>
      <c r="AF209">
        <f t="shared" si="31"/>
        <v>0</v>
      </c>
      <c r="AG209">
        <f>+IF(AF209=0,0,SUM($AF$5:AF209))</f>
        <v>0</v>
      </c>
      <c r="AJ209" t="str">
        <f t="shared" si="32"/>
        <v/>
      </c>
    </row>
    <row r="210" spans="28:36" x14ac:dyDescent="0.35">
      <c r="AB210" s="382" t="str">
        <f t="shared" si="33"/>
        <v/>
      </c>
      <c r="AF210">
        <f t="shared" si="31"/>
        <v>0</v>
      </c>
      <c r="AG210">
        <f>+IF(AF210=0,0,SUM($AF$5:AF210))</f>
        <v>0</v>
      </c>
      <c r="AJ210" t="str">
        <f t="shared" si="32"/>
        <v/>
      </c>
    </row>
    <row r="211" spans="28:36" x14ac:dyDescent="0.35">
      <c r="AB211" s="382" t="str">
        <f t="shared" si="33"/>
        <v/>
      </c>
      <c r="AF211">
        <f t="shared" si="31"/>
        <v>0</v>
      </c>
      <c r="AG211">
        <f>+IF(AF211=0,0,SUM($AF$5:AF211))</f>
        <v>0</v>
      </c>
      <c r="AJ211" t="str">
        <f t="shared" si="32"/>
        <v/>
      </c>
    </row>
    <row r="212" spans="28:36" x14ac:dyDescent="0.35">
      <c r="AB212" s="382" t="str">
        <f t="shared" si="33"/>
        <v/>
      </c>
      <c r="AF212">
        <f t="shared" si="31"/>
        <v>0</v>
      </c>
      <c r="AG212">
        <f>+IF(AF212=0,0,SUM($AF$5:AF212))</f>
        <v>0</v>
      </c>
      <c r="AJ212" t="str">
        <f t="shared" si="32"/>
        <v/>
      </c>
    </row>
    <row r="213" spans="28:36" x14ac:dyDescent="0.35">
      <c r="AB213" s="382" t="str">
        <f t="shared" si="33"/>
        <v/>
      </c>
      <c r="AF213">
        <f t="shared" si="31"/>
        <v>0</v>
      </c>
      <c r="AG213">
        <f>+IF(AF213=0,0,SUM($AF$5:AF213))</f>
        <v>0</v>
      </c>
      <c r="AJ213" t="str">
        <f t="shared" si="32"/>
        <v/>
      </c>
    </row>
    <row r="214" spans="28:36" x14ac:dyDescent="0.35">
      <c r="AB214" s="382" t="str">
        <f t="shared" si="33"/>
        <v/>
      </c>
      <c r="AF214">
        <f t="shared" si="31"/>
        <v>0</v>
      </c>
      <c r="AG214">
        <f>+IF(AF214=0,0,SUM($AF$5:AF214))</f>
        <v>0</v>
      </c>
      <c r="AJ214" t="str">
        <f t="shared" si="32"/>
        <v/>
      </c>
    </row>
    <row r="215" spans="28:36" x14ac:dyDescent="0.35">
      <c r="AB215" s="382" t="str">
        <f t="shared" si="33"/>
        <v/>
      </c>
      <c r="AF215">
        <f t="shared" si="31"/>
        <v>0</v>
      </c>
      <c r="AG215">
        <f>+IF(AF215=0,0,SUM($AF$5:AF215))</f>
        <v>0</v>
      </c>
      <c r="AJ215" t="str">
        <f t="shared" si="32"/>
        <v/>
      </c>
    </row>
    <row r="216" spans="28:36" x14ac:dyDescent="0.35">
      <c r="AB216" s="382" t="str">
        <f t="shared" si="33"/>
        <v/>
      </c>
      <c r="AF216">
        <f t="shared" si="31"/>
        <v>0</v>
      </c>
      <c r="AG216">
        <f>+IF(AF216=0,0,SUM($AF$5:AF216))</f>
        <v>0</v>
      </c>
      <c r="AJ216" t="str">
        <f t="shared" si="32"/>
        <v/>
      </c>
    </row>
    <row r="217" spans="28:36" x14ac:dyDescent="0.35">
      <c r="AB217" s="382" t="str">
        <f t="shared" si="33"/>
        <v/>
      </c>
      <c r="AF217">
        <f t="shared" si="31"/>
        <v>0</v>
      </c>
      <c r="AG217">
        <f>+IF(AF217=0,0,SUM($AF$5:AF217))</f>
        <v>0</v>
      </c>
      <c r="AJ217" t="str">
        <f t="shared" si="32"/>
        <v/>
      </c>
    </row>
    <row r="218" spans="28:36" x14ac:dyDescent="0.35">
      <c r="AB218" s="382" t="str">
        <f t="shared" si="33"/>
        <v/>
      </c>
      <c r="AF218">
        <f t="shared" si="31"/>
        <v>0</v>
      </c>
      <c r="AG218">
        <f>+IF(AF218=0,0,SUM($AF$5:AF218))</f>
        <v>0</v>
      </c>
      <c r="AJ218" t="str">
        <f t="shared" si="32"/>
        <v/>
      </c>
    </row>
    <row r="219" spans="28:36" x14ac:dyDescent="0.35">
      <c r="AB219" s="382" t="str">
        <f t="shared" si="33"/>
        <v/>
      </c>
      <c r="AF219">
        <f t="shared" si="31"/>
        <v>0</v>
      </c>
      <c r="AG219">
        <f>+IF(AF219=0,0,SUM($AF$5:AF219))</f>
        <v>0</v>
      </c>
      <c r="AJ219" t="str">
        <f t="shared" si="32"/>
        <v/>
      </c>
    </row>
    <row r="220" spans="28:36" x14ac:dyDescent="0.35">
      <c r="AB220" s="382" t="str">
        <f t="shared" si="33"/>
        <v/>
      </c>
      <c r="AF220">
        <f t="shared" si="31"/>
        <v>0</v>
      </c>
      <c r="AG220">
        <f>+IF(AF220=0,0,SUM($AF$5:AF220))</f>
        <v>0</v>
      </c>
      <c r="AJ220" t="str">
        <f t="shared" si="32"/>
        <v/>
      </c>
    </row>
    <row r="221" spans="28:36" x14ac:dyDescent="0.35">
      <c r="AB221" s="382" t="str">
        <f t="shared" si="33"/>
        <v/>
      </c>
      <c r="AF221">
        <f t="shared" si="31"/>
        <v>0</v>
      </c>
      <c r="AG221">
        <f>+IF(AF221=0,0,SUM($AF$5:AF221))</f>
        <v>0</v>
      </c>
      <c r="AJ221" t="str">
        <f t="shared" si="32"/>
        <v/>
      </c>
    </row>
    <row r="222" spans="28:36" x14ac:dyDescent="0.35">
      <c r="AB222" s="382" t="str">
        <f t="shared" si="33"/>
        <v/>
      </c>
      <c r="AF222">
        <f t="shared" si="31"/>
        <v>0</v>
      </c>
      <c r="AG222">
        <f>+IF(AF222=0,0,SUM($AF$5:AF222))</f>
        <v>0</v>
      </c>
      <c r="AJ222" t="str">
        <f t="shared" si="32"/>
        <v/>
      </c>
    </row>
    <row r="223" spans="28:36" x14ac:dyDescent="0.35">
      <c r="AB223" s="382" t="str">
        <f t="shared" si="33"/>
        <v/>
      </c>
      <c r="AF223">
        <f t="shared" si="31"/>
        <v>0</v>
      </c>
      <c r="AG223">
        <f>+IF(AF223=0,0,SUM($AF$5:AF223))</f>
        <v>0</v>
      </c>
      <c r="AJ223" t="str">
        <f t="shared" si="32"/>
        <v/>
      </c>
    </row>
    <row r="224" spans="28:36" x14ac:dyDescent="0.35">
      <c r="AB224" s="382" t="str">
        <f t="shared" si="33"/>
        <v/>
      </c>
      <c r="AF224">
        <f t="shared" si="31"/>
        <v>0</v>
      </c>
      <c r="AG224">
        <f>+IF(AF224=0,0,SUM($AF$5:AF224))</f>
        <v>0</v>
      </c>
      <c r="AJ224" t="str">
        <f t="shared" si="32"/>
        <v/>
      </c>
    </row>
    <row r="225" spans="28:36" x14ac:dyDescent="0.35">
      <c r="AB225" s="382" t="str">
        <f t="shared" si="33"/>
        <v/>
      </c>
      <c r="AF225">
        <f t="shared" si="31"/>
        <v>0</v>
      </c>
      <c r="AG225">
        <f>+IF(AF225=0,0,SUM($AF$5:AF225))</f>
        <v>0</v>
      </c>
      <c r="AJ225" t="str">
        <f t="shared" si="32"/>
        <v/>
      </c>
    </row>
    <row r="226" spans="28:36" x14ac:dyDescent="0.35">
      <c r="AB226" s="382" t="str">
        <f t="shared" si="33"/>
        <v/>
      </c>
      <c r="AF226">
        <f t="shared" si="31"/>
        <v>0</v>
      </c>
      <c r="AG226">
        <f>+IF(AF226=0,0,SUM($AF$5:AF226))</f>
        <v>0</v>
      </c>
      <c r="AJ226" t="str">
        <f t="shared" si="32"/>
        <v/>
      </c>
    </row>
    <row r="227" spans="28:36" x14ac:dyDescent="0.35">
      <c r="AB227" s="382" t="str">
        <f t="shared" si="33"/>
        <v/>
      </c>
      <c r="AF227">
        <f t="shared" si="31"/>
        <v>0</v>
      </c>
      <c r="AG227">
        <f>+IF(AF227=0,0,SUM($AF$5:AF227))</f>
        <v>0</v>
      </c>
      <c r="AJ227" t="str">
        <f t="shared" si="32"/>
        <v/>
      </c>
    </row>
    <row r="228" spans="28:36" x14ac:dyDescent="0.35">
      <c r="AB228" s="382" t="str">
        <f t="shared" si="33"/>
        <v/>
      </c>
      <c r="AF228">
        <f t="shared" si="31"/>
        <v>0</v>
      </c>
      <c r="AG228">
        <f>+IF(AF228=0,0,SUM($AF$5:AF228))</f>
        <v>0</v>
      </c>
      <c r="AJ228" t="str">
        <f t="shared" si="32"/>
        <v/>
      </c>
    </row>
    <row r="229" spans="28:36" x14ac:dyDescent="0.35">
      <c r="AB229" s="382" t="str">
        <f t="shared" si="33"/>
        <v/>
      </c>
      <c r="AF229">
        <f t="shared" si="31"/>
        <v>0</v>
      </c>
      <c r="AG229">
        <f>+IF(AF229=0,0,SUM($AF$5:AF229))</f>
        <v>0</v>
      </c>
      <c r="AJ229" t="str">
        <f t="shared" si="32"/>
        <v/>
      </c>
    </row>
    <row r="230" spans="28:36" x14ac:dyDescent="0.35">
      <c r="AB230" s="382" t="str">
        <f t="shared" si="33"/>
        <v/>
      </c>
      <c r="AF230">
        <f t="shared" si="31"/>
        <v>0</v>
      </c>
      <c r="AG230">
        <f>+IF(AF230=0,0,SUM($AF$5:AF230))</f>
        <v>0</v>
      </c>
      <c r="AJ230" t="str">
        <f t="shared" si="32"/>
        <v/>
      </c>
    </row>
    <row r="231" spans="28:36" x14ac:dyDescent="0.35">
      <c r="AB231" s="382" t="str">
        <f t="shared" si="33"/>
        <v/>
      </c>
      <c r="AF231">
        <f t="shared" si="31"/>
        <v>0</v>
      </c>
      <c r="AG231">
        <f>+IF(AF231=0,0,SUM($AF$5:AF231))</f>
        <v>0</v>
      </c>
      <c r="AJ231" t="str">
        <f t="shared" si="32"/>
        <v/>
      </c>
    </row>
    <row r="232" spans="28:36" x14ac:dyDescent="0.35">
      <c r="AB232" s="382" t="str">
        <f t="shared" si="33"/>
        <v/>
      </c>
      <c r="AF232">
        <f t="shared" si="31"/>
        <v>0</v>
      </c>
      <c r="AG232">
        <f>+IF(AF232=0,0,SUM($AF$5:AF232))</f>
        <v>0</v>
      </c>
      <c r="AJ232" t="str">
        <f t="shared" si="32"/>
        <v/>
      </c>
    </row>
    <row r="233" spans="28:36" x14ac:dyDescent="0.35">
      <c r="AB233" s="382" t="str">
        <f t="shared" si="33"/>
        <v/>
      </c>
      <c r="AF233">
        <f t="shared" si="31"/>
        <v>0</v>
      </c>
      <c r="AG233">
        <f>+IF(AF233=0,0,SUM($AF$5:AF233))</f>
        <v>0</v>
      </c>
      <c r="AJ233" t="str">
        <f t="shared" si="32"/>
        <v/>
      </c>
    </row>
    <row r="234" spans="28:36" x14ac:dyDescent="0.35">
      <c r="AB234" s="382" t="str">
        <f t="shared" si="33"/>
        <v/>
      </c>
      <c r="AF234">
        <f t="shared" si="31"/>
        <v>0</v>
      </c>
      <c r="AG234">
        <f>+IF(AF234=0,0,SUM($AF$5:AF234))</f>
        <v>0</v>
      </c>
      <c r="AJ234" t="str">
        <f t="shared" si="32"/>
        <v/>
      </c>
    </row>
    <row r="235" spans="28:36" x14ac:dyDescent="0.35">
      <c r="AB235" s="383" t="str">
        <f t="shared" si="33"/>
        <v/>
      </c>
      <c r="AF235">
        <f t="shared" si="31"/>
        <v>0</v>
      </c>
      <c r="AG235">
        <f>+IF(AF235=0,0,SUM($AF$5:AF235))</f>
        <v>0</v>
      </c>
      <c r="AJ235" t="str">
        <f t="shared" si="32"/>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A01C4-6E0D-4D19-BF0E-30EBED525135}">
  <sheetPr>
    <tabColor theme="4"/>
  </sheetPr>
  <dimension ref="A1:AJ38"/>
  <sheetViews>
    <sheetView showGridLines="0" zoomScale="55" zoomScaleNormal="55" workbookViewId="0">
      <pane xSplit="5" ySplit="8" topLeftCell="F9" activePane="bottomRight" state="frozen"/>
      <selection pane="topRight" activeCell="F1" sqref="F1"/>
      <selection pane="bottomLeft" activeCell="A9" sqref="A9"/>
      <selection pane="bottomRight"/>
    </sheetView>
  </sheetViews>
  <sheetFormatPr defaultColWidth="8.90625" defaultRowHeight="14.5" outlineLevelCol="2" x14ac:dyDescent="0.35"/>
  <cols>
    <col min="1" max="1" width="2.6328125" style="1" customWidth="1"/>
    <col min="2" max="2" width="2.6328125" style="60" customWidth="1"/>
    <col min="3" max="3" width="3.08984375" style="60" bestFit="1" customWidth="1"/>
    <col min="4" max="4" width="30.6328125" style="1" customWidth="1"/>
    <col min="5" max="5" width="33.6328125" style="1" bestFit="1" customWidth="1"/>
    <col min="6" max="7" width="40.6328125" style="1" customWidth="1"/>
    <col min="8" max="8" width="99.6328125" style="1" hidden="1" customWidth="1" outlineLevel="2"/>
    <col min="9" max="9" width="97.36328125" style="1" customWidth="1" collapsed="1"/>
    <col min="10" max="10" width="30.6328125" style="1" customWidth="1"/>
    <col min="11" max="17" width="15.6328125" style="1" customWidth="1"/>
    <col min="18" max="18" width="2.6328125" style="1" customWidth="1"/>
    <col min="19" max="19" width="46.453125" style="52" customWidth="1"/>
    <col min="20" max="20" width="2.6328125" style="1" customWidth="1" outlineLevel="1"/>
    <col min="21" max="26" width="15.6328125" style="1" customWidth="1" outlineLevel="1"/>
    <col min="27" max="27" width="2.6328125" style="1" customWidth="1" outlineLevel="1"/>
    <col min="28" max="31" width="8.90625" style="1"/>
    <col min="32" max="32" width="0" style="1" hidden="1" customWidth="1"/>
    <col min="33" max="34" width="20.6328125" style="1" hidden="1" customWidth="1"/>
    <col min="35" max="35" width="0" style="1" hidden="1" customWidth="1"/>
    <col min="36" max="36" width="20.6328125" style="1" hidden="1" customWidth="1"/>
    <col min="37" max="37" width="0" style="1" hidden="1" customWidth="1"/>
    <col min="38" max="16384" width="8.90625" style="1"/>
  </cols>
  <sheetData>
    <row r="1" spans="1:36" x14ac:dyDescent="0.35">
      <c r="F1" s="388"/>
    </row>
    <row r="2" spans="1:36" ht="18.5" x14ac:dyDescent="0.45">
      <c r="D2" s="61" t="s">
        <v>417</v>
      </c>
      <c r="E2" s="36"/>
      <c r="F2" s="36"/>
      <c r="G2" s="36"/>
      <c r="H2" s="36"/>
      <c r="I2" s="36"/>
      <c r="J2" s="36"/>
      <c r="K2" s="36"/>
      <c r="L2" s="36"/>
      <c r="M2" s="36"/>
      <c r="N2" s="36"/>
      <c r="O2" s="36"/>
      <c r="P2" s="36"/>
      <c r="Q2" s="36"/>
      <c r="R2" s="36"/>
      <c r="S2" s="236"/>
      <c r="T2" s="36"/>
      <c r="U2" s="36"/>
      <c r="V2" s="36"/>
      <c r="W2" s="36"/>
      <c r="X2" s="36"/>
      <c r="Y2" s="36"/>
      <c r="Z2" s="36"/>
      <c r="AA2" s="209"/>
    </row>
    <row r="3" spans="1:36" ht="18.5" x14ac:dyDescent="0.45">
      <c r="D3" s="221" t="s">
        <v>410</v>
      </c>
      <c r="E3" s="222"/>
    </row>
    <row r="5" spans="1:36" ht="18.5" x14ac:dyDescent="0.45">
      <c r="D5" s="48" t="s">
        <v>269</v>
      </c>
      <c r="E5" s="132" t="s">
        <v>1052</v>
      </c>
      <c r="I5" s="61" t="s">
        <v>748</v>
      </c>
      <c r="J5" s="271"/>
      <c r="K5" s="272"/>
      <c r="L5" s="272"/>
      <c r="M5" s="272"/>
      <c r="N5" s="272"/>
      <c r="O5" s="273"/>
      <c r="P5" s="273"/>
      <c r="Q5" s="36"/>
      <c r="R5" s="36"/>
      <c r="S5" s="274"/>
      <c r="U5" s="228" t="s">
        <v>1144</v>
      </c>
      <c r="V5" s="36"/>
      <c r="W5" s="36"/>
      <c r="X5" s="36"/>
      <c r="Y5" s="36"/>
      <c r="Z5" s="35"/>
    </row>
    <row r="6" spans="1:36" ht="18.5" x14ac:dyDescent="0.45">
      <c r="D6" s="48" t="s">
        <v>1024</v>
      </c>
      <c r="E6" s="132" t="s">
        <v>1029</v>
      </c>
      <c r="F6" s="132" t="s">
        <v>1029</v>
      </c>
      <c r="G6" s="132" t="s">
        <v>1029</v>
      </c>
      <c r="I6" s="53" t="s">
        <v>982</v>
      </c>
    </row>
    <row r="7" spans="1:36" ht="55.5" x14ac:dyDescent="0.35">
      <c r="D7" s="50" t="s">
        <v>159</v>
      </c>
      <c r="E7" s="50" t="s">
        <v>196</v>
      </c>
      <c r="F7" s="50" t="s">
        <v>171</v>
      </c>
      <c r="G7" s="50" t="s">
        <v>170</v>
      </c>
      <c r="H7" s="50" t="s">
        <v>357</v>
      </c>
      <c r="I7" s="129" t="s">
        <v>211</v>
      </c>
      <c r="J7" s="138" t="s">
        <v>213</v>
      </c>
      <c r="K7" s="130" t="s">
        <v>191</v>
      </c>
      <c r="L7" s="130" t="s">
        <v>192</v>
      </c>
      <c r="M7" s="130" t="s">
        <v>193</v>
      </c>
      <c r="N7" s="130" t="s">
        <v>194</v>
      </c>
      <c r="O7" s="130" t="s">
        <v>195</v>
      </c>
      <c r="P7" s="130" t="s">
        <v>422</v>
      </c>
      <c r="Q7" s="49" t="s">
        <v>198</v>
      </c>
      <c r="S7" s="202" t="s">
        <v>615</v>
      </c>
      <c r="U7" s="202" t="s">
        <v>191</v>
      </c>
      <c r="V7" s="130" t="s">
        <v>192</v>
      </c>
      <c r="W7" s="130" t="s">
        <v>193</v>
      </c>
      <c r="X7" s="130" t="s">
        <v>194</v>
      </c>
      <c r="Y7" s="130" t="s">
        <v>195</v>
      </c>
      <c r="Z7" s="202" t="s">
        <v>422</v>
      </c>
      <c r="AG7" s="67" t="s">
        <v>457</v>
      </c>
      <c r="AH7" s="67" t="s">
        <v>457</v>
      </c>
    </row>
    <row r="8" spans="1:36" ht="55.5" x14ac:dyDescent="0.35">
      <c r="D8" s="56" t="s">
        <v>1113</v>
      </c>
      <c r="E8" s="57"/>
      <c r="F8" s="57"/>
      <c r="G8" s="57"/>
      <c r="H8" s="57"/>
      <c r="I8" s="58" t="s">
        <v>223</v>
      </c>
      <c r="J8" s="56" t="s">
        <v>210</v>
      </c>
      <c r="K8" s="57"/>
      <c r="L8" s="57"/>
      <c r="M8" s="57"/>
      <c r="N8" s="57"/>
      <c r="O8" s="57"/>
      <c r="P8" s="57"/>
      <c r="Q8" s="57"/>
      <c r="S8" s="226" t="s">
        <v>687</v>
      </c>
      <c r="U8" s="240" t="s">
        <v>1143</v>
      </c>
      <c r="V8" s="238"/>
      <c r="W8" s="238"/>
      <c r="X8" s="238"/>
      <c r="Y8" s="238"/>
      <c r="Z8" s="239"/>
      <c r="AG8" s="17" t="s">
        <v>456</v>
      </c>
      <c r="AH8" s="17" t="s">
        <v>643</v>
      </c>
      <c r="AJ8" s="17" t="s">
        <v>155</v>
      </c>
    </row>
    <row r="9" spans="1:36" ht="230" customHeight="1" x14ac:dyDescent="0.35">
      <c r="A9" s="60" t="str">
        <f ca="1">+D9&amp;E9</f>
        <v/>
      </c>
      <c r="C9" s="310">
        <v>1</v>
      </c>
      <c r="D9" s="143" t="str">
        <f ca="1">+INDEX('CalcSheet (hide this)'!$AJ:$AJ,MATCH('DD Assessment'!$C9,'CalcSheet (hide this)'!$AI:$AI,0))</f>
        <v/>
      </c>
      <c r="E9" s="143" t="str">
        <f ca="1">+IFERROR(IF(INDEX('SASB DB'!$F:$F,MATCH('DD Assessment'!$D9,'SASB DB'!$C:$C,0))=0,"",INDEX('SASB DB'!$F:$F,MATCH('DD Assessment'!$D9,'SASB DB'!$C:$C,0))),"")</f>
        <v/>
      </c>
      <c r="F9" s="144" t="str">
        <f ca="1">+IFERROR(INDEX('Strategy &amp; KPI DB'!E:E,MATCH('DD Assessment'!$E9,'Strategy &amp; KPI DB'!$C:$C,0)),"")</f>
        <v/>
      </c>
      <c r="G9" s="144" t="str">
        <f ca="1">+IFERROR(INDEX('Strategy &amp; KPI DB'!F:F,MATCH('DD Assessment'!$E9,'Strategy &amp; KPI DB'!$C:$C,0)),"")</f>
        <v/>
      </c>
      <c r="H9" s="144" t="str">
        <f ca="1">+IFERROR(INDEX('SASB DB'!$D:$D,MATCH('DD Assessment'!$D9,'SASB DB'!$C:$C,0)),"")</f>
        <v/>
      </c>
      <c r="I9" s="145"/>
      <c r="J9" s="145"/>
      <c r="K9" s="124"/>
      <c r="L9" s="124"/>
      <c r="M9" s="124"/>
      <c r="N9" s="124"/>
      <c r="O9" s="124"/>
      <c r="P9" s="124"/>
      <c r="Q9" s="276">
        <f ca="1">+ROUND(SUMPRODUCT($K9:$P9,$U9:$Z9),4)</f>
        <v>0</v>
      </c>
      <c r="S9" s="262" t="s">
        <v>458</v>
      </c>
      <c r="U9" s="270" t="str">
        <f ca="1">+IFERROR(INDEX(Weightings!C:C,MATCH('DD Assessment'!$D9,Weightings!$B:$B,0)),"")</f>
        <v/>
      </c>
      <c r="V9" s="270" t="str">
        <f ca="1">+IFERROR(INDEX(Weightings!D:D,MATCH('DD Assessment'!$D9,Weightings!$B:$B,0)),"")</f>
        <v/>
      </c>
      <c r="W9" s="270" t="str">
        <f ca="1">+IFERROR(INDEX(Weightings!E:E,MATCH('DD Assessment'!$D9,Weightings!$B:$B,0)),"")</f>
        <v/>
      </c>
      <c r="X9" s="270" t="str">
        <f ca="1">+IFERROR(INDEX(Weightings!F:F,MATCH('DD Assessment'!$D9,Weightings!$B:$B,0)),"")</f>
        <v/>
      </c>
      <c r="Y9" s="270" t="str">
        <f ca="1">+IFERROR(INDEX(Weightings!G:G,MATCH('DD Assessment'!$D9,Weightings!$B:$B,0)),"")</f>
        <v/>
      </c>
      <c r="Z9" s="270" t="str">
        <f ca="1">+IFERROR(INDEX(Weightings!H:H,MATCH('DD Assessment'!$D9,Weightings!$B:$B,0)),"")</f>
        <v/>
      </c>
      <c r="AG9" s="13">
        <f>IF(S9="Remove",$C9-1,$C9)</f>
        <v>1</v>
      </c>
      <c r="AH9" s="13">
        <f>IF(S9="Remove","N/A",AG9)</f>
        <v>1</v>
      </c>
      <c r="AJ9" s="13" t="s">
        <v>458</v>
      </c>
    </row>
    <row r="10" spans="1:36" ht="230" customHeight="1" x14ac:dyDescent="0.35">
      <c r="A10" s="60" t="str">
        <f t="shared" ref="A10:A34" ca="1" si="0">+D10&amp;E10</f>
        <v/>
      </c>
      <c r="C10" s="310">
        <f>+C9+1</f>
        <v>2</v>
      </c>
      <c r="D10" s="143" t="str">
        <f ca="1">+INDEX('CalcSheet (hide this)'!$AJ:$AJ,MATCH('DD Assessment'!$C10,'CalcSheet (hide this)'!$AI:$AI,0))</f>
        <v/>
      </c>
      <c r="E10" s="143" t="str">
        <f ca="1">+IFERROR(IF(INDEX('SASB DB'!$F:$F,MATCH('DD Assessment'!$D10,'SASB DB'!$C:$C,0))=0,"",INDEX('SASB DB'!$F:$F,MATCH('DD Assessment'!$D10,'SASB DB'!$C:$C,0))),"")</f>
        <v/>
      </c>
      <c r="F10" s="144" t="str">
        <f ca="1">+IFERROR(INDEX('Strategy &amp; KPI DB'!E:E,MATCH('DD Assessment'!$E10,'Strategy &amp; KPI DB'!$C:$C,0)),"")</f>
        <v/>
      </c>
      <c r="G10" s="144" t="str">
        <f ca="1">+IFERROR(INDEX('Strategy &amp; KPI DB'!F:F,MATCH('DD Assessment'!$E10,'Strategy &amp; KPI DB'!$C:$C,0)),"")</f>
        <v/>
      </c>
      <c r="H10" s="144" t="str">
        <f ca="1">+IFERROR(INDEX('SASB DB'!$D:$D,MATCH('DD Assessment'!$D10,'SASB DB'!$C:$C,0)),"")</f>
        <v/>
      </c>
      <c r="I10" s="145"/>
      <c r="J10" s="145"/>
      <c r="K10" s="124"/>
      <c r="L10" s="124"/>
      <c r="M10" s="124"/>
      <c r="N10" s="124"/>
      <c r="O10" s="124"/>
      <c r="P10" s="124"/>
      <c r="Q10" s="276">
        <f t="shared" ref="Q10:Q38" ca="1" si="1">+ROUND(SUMPRODUCT($K10:$P10,$U10:$Z10),4)</f>
        <v>0</v>
      </c>
      <c r="S10" s="262" t="s">
        <v>458</v>
      </c>
      <c r="U10" s="270" t="str">
        <f ca="1">+IFERROR(INDEX(Weightings!C:C,MATCH('DD Assessment'!$D10,Weightings!$B:$B,0)),"")</f>
        <v/>
      </c>
      <c r="V10" s="270" t="str">
        <f ca="1">+IFERROR(INDEX(Weightings!D:D,MATCH('DD Assessment'!$D10,Weightings!$B:$B,0)),"")</f>
        <v/>
      </c>
      <c r="W10" s="270" t="str">
        <f ca="1">+IFERROR(INDEX(Weightings!E:E,MATCH('DD Assessment'!$D10,Weightings!$B:$B,0)),"")</f>
        <v/>
      </c>
      <c r="X10" s="270" t="str">
        <f ca="1">+IFERROR(INDEX(Weightings!F:F,MATCH('DD Assessment'!$D10,Weightings!$B:$B,0)),"")</f>
        <v/>
      </c>
      <c r="Y10" s="270" t="str">
        <f ca="1">+IFERROR(INDEX(Weightings!G:G,MATCH('DD Assessment'!$D10,Weightings!$B:$B,0)),"")</f>
        <v/>
      </c>
      <c r="Z10" s="270" t="str">
        <f ca="1">+IFERROR(INDEX(Weightings!H:H,MATCH('DD Assessment'!$D10,Weightings!$B:$B,0)),"")</f>
        <v/>
      </c>
      <c r="AG10" s="13">
        <f>IF(S10="Remove",AG9,AG9+1)</f>
        <v>2</v>
      </c>
      <c r="AH10" s="13">
        <f>IF(S10="Remove","N/A",AG10)</f>
        <v>2</v>
      </c>
      <c r="AJ10" s="13" t="s">
        <v>454</v>
      </c>
    </row>
    <row r="11" spans="1:36" ht="230" customHeight="1" x14ac:dyDescent="0.35">
      <c r="A11" s="60" t="str">
        <f t="shared" ca="1" si="0"/>
        <v/>
      </c>
      <c r="C11" s="310">
        <f t="shared" ref="C11:C38" si="2">+C10+1</f>
        <v>3</v>
      </c>
      <c r="D11" s="143" t="str">
        <f ca="1">+INDEX('CalcSheet (hide this)'!$AJ:$AJ,MATCH('DD Assessment'!$C11,'CalcSheet (hide this)'!$AI:$AI,0))</f>
        <v/>
      </c>
      <c r="E11" s="143" t="str">
        <f ca="1">+IFERROR(IF(INDEX('SASB DB'!$F:$F,MATCH('DD Assessment'!$D11,'SASB DB'!$C:$C,0))=0,"",INDEX('SASB DB'!$F:$F,MATCH('DD Assessment'!$D11,'SASB DB'!$C:$C,0))),"")</f>
        <v/>
      </c>
      <c r="F11" s="144" t="str">
        <f ca="1">+IFERROR(INDEX('Strategy &amp; KPI DB'!E:E,MATCH('DD Assessment'!$E11,'Strategy &amp; KPI DB'!$C:$C,0)),"")</f>
        <v/>
      </c>
      <c r="G11" s="144" t="str">
        <f ca="1">+IFERROR(INDEX('Strategy &amp; KPI DB'!F:F,MATCH('DD Assessment'!$E11,'Strategy &amp; KPI DB'!$C:$C,0)),"")</f>
        <v/>
      </c>
      <c r="H11" s="144" t="str">
        <f ca="1">+IFERROR(INDEX('SASB DB'!$D:$D,MATCH('DD Assessment'!$D11,'SASB DB'!$C:$C,0)),"")</f>
        <v/>
      </c>
      <c r="I11" s="145"/>
      <c r="J11" s="145"/>
      <c r="K11" s="124"/>
      <c r="L11" s="124"/>
      <c r="M11" s="124"/>
      <c r="N11" s="124"/>
      <c r="O11" s="124"/>
      <c r="P11" s="124"/>
      <c r="Q11" s="276">
        <f t="shared" ca="1" si="1"/>
        <v>0</v>
      </c>
      <c r="S11" s="262" t="s">
        <v>458</v>
      </c>
      <c r="U11" s="270" t="str">
        <f ca="1">+IFERROR(INDEX(Weightings!C:C,MATCH('DD Assessment'!$D11,Weightings!$B:$B,0)),"")</f>
        <v/>
      </c>
      <c r="V11" s="270" t="str">
        <f ca="1">+IFERROR(INDEX(Weightings!D:D,MATCH('DD Assessment'!$D11,Weightings!$B:$B,0)),"")</f>
        <v/>
      </c>
      <c r="W11" s="270" t="str">
        <f ca="1">+IFERROR(INDEX(Weightings!E:E,MATCH('DD Assessment'!$D11,Weightings!$B:$B,0)),"")</f>
        <v/>
      </c>
      <c r="X11" s="270" t="str">
        <f ca="1">+IFERROR(INDEX(Weightings!F:F,MATCH('DD Assessment'!$D11,Weightings!$B:$B,0)),"")</f>
        <v/>
      </c>
      <c r="Y11" s="270" t="str">
        <f ca="1">+IFERROR(INDEX(Weightings!G:G,MATCH('DD Assessment'!$D11,Weightings!$B:$B,0)),"")</f>
        <v/>
      </c>
      <c r="Z11" s="270" t="str">
        <f ca="1">+IFERROR(INDEX(Weightings!H:H,MATCH('DD Assessment'!$D11,Weightings!$B:$B,0)),"")</f>
        <v/>
      </c>
      <c r="AG11" s="13">
        <f t="shared" ref="AG11:AG37" si="3">IF(S11="Remove",AG10,AG10+1)</f>
        <v>3</v>
      </c>
      <c r="AH11" s="13">
        <f t="shared" ref="AH11:AH37" si="4">IF(S11="Remove","N/A",AG11)</f>
        <v>3</v>
      </c>
    </row>
    <row r="12" spans="1:36" ht="230" customHeight="1" x14ac:dyDescent="0.35">
      <c r="A12" s="60" t="str">
        <f t="shared" ca="1" si="0"/>
        <v/>
      </c>
      <c r="C12" s="310">
        <f t="shared" si="2"/>
        <v>4</v>
      </c>
      <c r="D12" s="143" t="str">
        <f ca="1">+INDEX('CalcSheet (hide this)'!$AJ:$AJ,MATCH('DD Assessment'!$C12,'CalcSheet (hide this)'!$AI:$AI,0))</f>
        <v/>
      </c>
      <c r="E12" s="143" t="str">
        <f ca="1">+IFERROR(IF(INDEX('SASB DB'!$F:$F,MATCH('DD Assessment'!$D12,'SASB DB'!$C:$C,0))=0,"",INDEX('SASB DB'!$F:$F,MATCH('DD Assessment'!$D12,'SASB DB'!$C:$C,0))),"")</f>
        <v/>
      </c>
      <c r="F12" s="144" t="str">
        <f ca="1">+IFERROR(INDEX('Strategy &amp; KPI DB'!E:E,MATCH('DD Assessment'!$E12,'Strategy &amp; KPI DB'!$C:$C,0)),"")</f>
        <v/>
      </c>
      <c r="G12" s="144" t="str">
        <f ca="1">+IFERROR(INDEX('Strategy &amp; KPI DB'!F:F,MATCH('DD Assessment'!$E12,'Strategy &amp; KPI DB'!$C:$C,0)),"")</f>
        <v/>
      </c>
      <c r="H12" s="144" t="str">
        <f ca="1">+IFERROR(INDEX('SASB DB'!$D:$D,MATCH('DD Assessment'!$D12,'SASB DB'!$C:$C,0)),"")</f>
        <v/>
      </c>
      <c r="I12" s="145"/>
      <c r="J12" s="145"/>
      <c r="K12" s="124"/>
      <c r="L12" s="124"/>
      <c r="M12" s="124"/>
      <c r="N12" s="124"/>
      <c r="O12" s="124"/>
      <c r="P12" s="124"/>
      <c r="Q12" s="276">
        <f t="shared" ca="1" si="1"/>
        <v>0</v>
      </c>
      <c r="S12" s="262" t="s">
        <v>458</v>
      </c>
      <c r="U12" s="270" t="str">
        <f ca="1">+IFERROR(INDEX(Weightings!C:C,MATCH('DD Assessment'!$D12,Weightings!$B:$B,0)),"")</f>
        <v/>
      </c>
      <c r="V12" s="270" t="str">
        <f ca="1">+IFERROR(INDEX(Weightings!D:D,MATCH('DD Assessment'!$D12,Weightings!$B:$B,0)),"")</f>
        <v/>
      </c>
      <c r="W12" s="270" t="str">
        <f ca="1">+IFERROR(INDEX(Weightings!E:E,MATCH('DD Assessment'!$D12,Weightings!$B:$B,0)),"")</f>
        <v/>
      </c>
      <c r="X12" s="270" t="str">
        <f ca="1">+IFERROR(INDEX(Weightings!F:F,MATCH('DD Assessment'!$D12,Weightings!$B:$B,0)),"")</f>
        <v/>
      </c>
      <c r="Y12" s="270" t="str">
        <f ca="1">+IFERROR(INDEX(Weightings!G:G,MATCH('DD Assessment'!$D12,Weightings!$B:$B,0)),"")</f>
        <v/>
      </c>
      <c r="Z12" s="270" t="str">
        <f ca="1">+IFERROR(INDEX(Weightings!H:H,MATCH('DD Assessment'!$D12,Weightings!$B:$B,0)),"")</f>
        <v/>
      </c>
      <c r="AG12" s="13">
        <f t="shared" si="3"/>
        <v>4</v>
      </c>
      <c r="AH12" s="13">
        <f t="shared" si="4"/>
        <v>4</v>
      </c>
    </row>
    <row r="13" spans="1:36" ht="230" customHeight="1" x14ac:dyDescent="0.35">
      <c r="A13" s="60" t="str">
        <f t="shared" ca="1" si="0"/>
        <v/>
      </c>
      <c r="C13" s="310">
        <f t="shared" si="2"/>
        <v>5</v>
      </c>
      <c r="D13" s="143" t="str">
        <f ca="1">+INDEX('CalcSheet (hide this)'!$AJ:$AJ,MATCH('DD Assessment'!$C13,'CalcSheet (hide this)'!$AI:$AI,0))</f>
        <v/>
      </c>
      <c r="E13" s="143" t="str">
        <f ca="1">+IFERROR(IF(INDEX('SASB DB'!$F:$F,MATCH('DD Assessment'!$D13,'SASB DB'!$C:$C,0))=0,"",INDEX('SASB DB'!$F:$F,MATCH('DD Assessment'!$D13,'SASB DB'!$C:$C,0))),"")</f>
        <v/>
      </c>
      <c r="F13" s="144" t="str">
        <f ca="1">+IFERROR(INDEX('Strategy &amp; KPI DB'!E:E,MATCH('DD Assessment'!$E13,'Strategy &amp; KPI DB'!$C:$C,0)),"")</f>
        <v/>
      </c>
      <c r="G13" s="144" t="str">
        <f ca="1">+IFERROR(INDEX('Strategy &amp; KPI DB'!F:F,MATCH('DD Assessment'!$E13,'Strategy &amp; KPI DB'!$C:$C,0)),"")</f>
        <v/>
      </c>
      <c r="H13" s="144" t="str">
        <f ca="1">+IFERROR(INDEX('SASB DB'!$D:$D,MATCH('DD Assessment'!$D13,'SASB DB'!$C:$C,0)),"")</f>
        <v/>
      </c>
      <c r="I13" s="145"/>
      <c r="J13" s="145"/>
      <c r="K13" s="124"/>
      <c r="L13" s="124"/>
      <c r="M13" s="124"/>
      <c r="N13" s="124"/>
      <c r="O13" s="124"/>
      <c r="P13" s="124"/>
      <c r="Q13" s="276">
        <f t="shared" ca="1" si="1"/>
        <v>0</v>
      </c>
      <c r="S13" s="262" t="s">
        <v>458</v>
      </c>
      <c r="U13" s="270" t="str">
        <f ca="1">+IFERROR(INDEX(Weightings!C:C,MATCH('DD Assessment'!$D13,Weightings!$B:$B,0)),"")</f>
        <v/>
      </c>
      <c r="V13" s="270" t="str">
        <f ca="1">+IFERROR(INDEX(Weightings!D:D,MATCH('DD Assessment'!$D13,Weightings!$B:$B,0)),"")</f>
        <v/>
      </c>
      <c r="W13" s="270" t="str">
        <f ca="1">+IFERROR(INDEX(Weightings!E:E,MATCH('DD Assessment'!$D13,Weightings!$B:$B,0)),"")</f>
        <v/>
      </c>
      <c r="X13" s="270" t="str">
        <f ca="1">+IFERROR(INDEX(Weightings!F:F,MATCH('DD Assessment'!$D13,Weightings!$B:$B,0)),"")</f>
        <v/>
      </c>
      <c r="Y13" s="270" t="str">
        <f ca="1">+IFERROR(INDEX(Weightings!G:G,MATCH('DD Assessment'!$D13,Weightings!$B:$B,0)),"")</f>
        <v/>
      </c>
      <c r="Z13" s="270" t="str">
        <f ca="1">+IFERROR(INDEX(Weightings!H:H,MATCH('DD Assessment'!$D13,Weightings!$B:$B,0)),"")</f>
        <v/>
      </c>
      <c r="AG13" s="13">
        <f t="shared" si="3"/>
        <v>5</v>
      </c>
      <c r="AH13" s="13">
        <f t="shared" si="4"/>
        <v>5</v>
      </c>
    </row>
    <row r="14" spans="1:36" ht="230" customHeight="1" x14ac:dyDescent="0.35">
      <c r="A14" s="60" t="str">
        <f t="shared" ca="1" si="0"/>
        <v/>
      </c>
      <c r="C14" s="310">
        <f t="shared" si="2"/>
        <v>6</v>
      </c>
      <c r="D14" s="143" t="str">
        <f ca="1">+INDEX('CalcSheet (hide this)'!$AJ:$AJ,MATCH('DD Assessment'!$C14,'CalcSheet (hide this)'!$AI:$AI,0))</f>
        <v/>
      </c>
      <c r="E14" s="143" t="str">
        <f ca="1">+IFERROR(IF(INDEX('SASB DB'!$F:$F,MATCH('DD Assessment'!$D14,'SASB DB'!$C:$C,0))=0,"",INDEX('SASB DB'!$F:$F,MATCH('DD Assessment'!$D14,'SASB DB'!$C:$C,0))),"")</f>
        <v/>
      </c>
      <c r="F14" s="144" t="str">
        <f ca="1">+IFERROR(INDEX('Strategy &amp; KPI DB'!E:E,MATCH('DD Assessment'!$E14,'Strategy &amp; KPI DB'!$C:$C,0)),"")</f>
        <v/>
      </c>
      <c r="G14" s="144" t="str">
        <f ca="1">+IFERROR(INDEX('Strategy &amp; KPI DB'!F:F,MATCH('DD Assessment'!$E14,'Strategy &amp; KPI DB'!$C:$C,0)),"")</f>
        <v/>
      </c>
      <c r="H14" s="144" t="str">
        <f ca="1">+IFERROR(INDEX('SASB DB'!$D:$D,MATCH('DD Assessment'!$D14,'SASB DB'!$C:$C,0)),"")</f>
        <v/>
      </c>
      <c r="I14" s="146"/>
      <c r="J14" s="145"/>
      <c r="K14" s="124"/>
      <c r="L14" s="124"/>
      <c r="M14" s="124"/>
      <c r="N14" s="124"/>
      <c r="O14" s="124"/>
      <c r="P14" s="124"/>
      <c r="Q14" s="276">
        <f t="shared" ca="1" si="1"/>
        <v>0</v>
      </c>
      <c r="S14" s="262" t="s">
        <v>458</v>
      </c>
      <c r="U14" s="270" t="str">
        <f ca="1">+IFERROR(INDEX(Weightings!C:C,MATCH('DD Assessment'!$D14,Weightings!$B:$B,0)),"")</f>
        <v/>
      </c>
      <c r="V14" s="270" t="str">
        <f ca="1">+IFERROR(INDEX(Weightings!D:D,MATCH('DD Assessment'!$D14,Weightings!$B:$B,0)),"")</f>
        <v/>
      </c>
      <c r="W14" s="270" t="str">
        <f ca="1">+IFERROR(INDEX(Weightings!E:E,MATCH('DD Assessment'!$D14,Weightings!$B:$B,0)),"")</f>
        <v/>
      </c>
      <c r="X14" s="270" t="str">
        <f ca="1">+IFERROR(INDEX(Weightings!F:F,MATCH('DD Assessment'!$D14,Weightings!$B:$B,0)),"")</f>
        <v/>
      </c>
      <c r="Y14" s="270" t="str">
        <f ca="1">+IFERROR(INDEX(Weightings!G:G,MATCH('DD Assessment'!$D14,Weightings!$B:$B,0)),"")</f>
        <v/>
      </c>
      <c r="Z14" s="270" t="str">
        <f ca="1">+IFERROR(INDEX(Weightings!H:H,MATCH('DD Assessment'!$D14,Weightings!$B:$B,0)),"")</f>
        <v/>
      </c>
      <c r="AG14" s="13">
        <f t="shared" si="3"/>
        <v>6</v>
      </c>
      <c r="AH14" s="13">
        <f t="shared" si="4"/>
        <v>6</v>
      </c>
    </row>
    <row r="15" spans="1:36" ht="230" customHeight="1" x14ac:dyDescent="0.35">
      <c r="A15" s="60" t="str">
        <f t="shared" ca="1" si="0"/>
        <v/>
      </c>
      <c r="C15" s="310">
        <f t="shared" si="2"/>
        <v>7</v>
      </c>
      <c r="D15" s="143" t="str">
        <f ca="1">+INDEX('CalcSheet (hide this)'!$AJ:$AJ,MATCH('DD Assessment'!$C15,'CalcSheet (hide this)'!$AI:$AI,0))</f>
        <v/>
      </c>
      <c r="E15" s="143" t="str">
        <f ca="1">+IFERROR(IF(INDEX('SASB DB'!$F:$F,MATCH('DD Assessment'!$D15,'SASB DB'!$C:$C,0))=0,"",INDEX('SASB DB'!$F:$F,MATCH('DD Assessment'!$D15,'SASB DB'!$C:$C,0))),"")</f>
        <v/>
      </c>
      <c r="F15" s="144" t="str">
        <f ca="1">+IFERROR(INDEX('Strategy &amp; KPI DB'!E:E,MATCH('DD Assessment'!$E15,'Strategy &amp; KPI DB'!$C:$C,0)),"")</f>
        <v/>
      </c>
      <c r="G15" s="144" t="str">
        <f ca="1">+IFERROR(INDEX('Strategy &amp; KPI DB'!F:F,MATCH('DD Assessment'!$E15,'Strategy &amp; KPI DB'!$C:$C,0)),"")</f>
        <v/>
      </c>
      <c r="H15" s="144" t="str">
        <f ca="1">+IFERROR(INDEX('SASB DB'!$D:$D,MATCH('DD Assessment'!$D15,'SASB DB'!$C:$C,0)),"")</f>
        <v/>
      </c>
      <c r="I15" s="145"/>
      <c r="J15" s="145"/>
      <c r="K15" s="124"/>
      <c r="L15" s="124"/>
      <c r="M15" s="124"/>
      <c r="N15" s="124"/>
      <c r="O15" s="124"/>
      <c r="P15" s="124"/>
      <c r="Q15" s="276">
        <f t="shared" ca="1" si="1"/>
        <v>0</v>
      </c>
      <c r="S15" s="262" t="s">
        <v>458</v>
      </c>
      <c r="U15" s="270" t="str">
        <f ca="1">+IFERROR(INDEX(Weightings!C:C,MATCH('DD Assessment'!$D15,Weightings!$B:$B,0)),"")</f>
        <v/>
      </c>
      <c r="V15" s="270" t="str">
        <f ca="1">+IFERROR(INDEX(Weightings!D:D,MATCH('DD Assessment'!$D15,Weightings!$B:$B,0)),"")</f>
        <v/>
      </c>
      <c r="W15" s="270" t="str">
        <f ca="1">+IFERROR(INDEX(Weightings!E:E,MATCH('DD Assessment'!$D15,Weightings!$B:$B,0)),"")</f>
        <v/>
      </c>
      <c r="X15" s="270" t="str">
        <f ca="1">+IFERROR(INDEX(Weightings!F:F,MATCH('DD Assessment'!$D15,Weightings!$B:$B,0)),"")</f>
        <v/>
      </c>
      <c r="Y15" s="270" t="str">
        <f ca="1">+IFERROR(INDEX(Weightings!G:G,MATCH('DD Assessment'!$D15,Weightings!$B:$B,0)),"")</f>
        <v/>
      </c>
      <c r="Z15" s="270" t="str">
        <f ca="1">+IFERROR(INDEX(Weightings!H:H,MATCH('DD Assessment'!$D15,Weightings!$B:$B,0)),"")</f>
        <v/>
      </c>
      <c r="AG15" s="13">
        <f t="shared" si="3"/>
        <v>7</v>
      </c>
      <c r="AH15" s="13">
        <f t="shared" si="4"/>
        <v>7</v>
      </c>
    </row>
    <row r="16" spans="1:36" ht="230" customHeight="1" x14ac:dyDescent="0.35">
      <c r="A16" s="60" t="str">
        <f t="shared" ca="1" si="0"/>
        <v/>
      </c>
      <c r="C16" s="310">
        <f t="shared" si="2"/>
        <v>8</v>
      </c>
      <c r="D16" s="143" t="str">
        <f ca="1">+INDEX('CalcSheet (hide this)'!$AJ:$AJ,MATCH('DD Assessment'!$C16,'CalcSheet (hide this)'!$AI:$AI,0))</f>
        <v/>
      </c>
      <c r="E16" s="143" t="str">
        <f ca="1">+IFERROR(IF(INDEX('SASB DB'!$F:$F,MATCH('DD Assessment'!$D16,'SASB DB'!$C:$C,0))=0,"",INDEX('SASB DB'!$F:$F,MATCH('DD Assessment'!$D16,'SASB DB'!$C:$C,0))),"")</f>
        <v/>
      </c>
      <c r="F16" s="144" t="str">
        <f ca="1">+IFERROR(INDEX('Strategy &amp; KPI DB'!E:E,MATCH('DD Assessment'!$E16,'Strategy &amp; KPI DB'!$C:$C,0)),"")</f>
        <v/>
      </c>
      <c r="G16" s="144" t="str">
        <f ca="1">+IFERROR(INDEX('Strategy &amp; KPI DB'!F:F,MATCH('DD Assessment'!$E16,'Strategy &amp; KPI DB'!$C:$C,0)),"")</f>
        <v/>
      </c>
      <c r="H16" s="144" t="str">
        <f ca="1">+IFERROR(INDEX('SASB DB'!$D:$D,MATCH('DD Assessment'!$D16,'SASB DB'!$C:$C,0)),"")</f>
        <v/>
      </c>
      <c r="I16" s="145"/>
      <c r="J16" s="145"/>
      <c r="K16" s="124"/>
      <c r="L16" s="124"/>
      <c r="M16" s="124"/>
      <c r="N16" s="124"/>
      <c r="O16" s="124"/>
      <c r="P16" s="124"/>
      <c r="Q16" s="276">
        <f t="shared" ca="1" si="1"/>
        <v>0</v>
      </c>
      <c r="S16" s="262" t="s">
        <v>458</v>
      </c>
      <c r="U16" s="270" t="str">
        <f ca="1">+IFERROR(INDEX(Weightings!C:C,MATCH('DD Assessment'!$D16,Weightings!$B:$B,0)),"")</f>
        <v/>
      </c>
      <c r="V16" s="270" t="str">
        <f ca="1">+IFERROR(INDEX(Weightings!D:D,MATCH('DD Assessment'!$D16,Weightings!$B:$B,0)),"")</f>
        <v/>
      </c>
      <c r="W16" s="270" t="str">
        <f ca="1">+IFERROR(INDEX(Weightings!E:E,MATCH('DD Assessment'!$D16,Weightings!$B:$B,0)),"")</f>
        <v/>
      </c>
      <c r="X16" s="270" t="str">
        <f ca="1">+IFERROR(INDEX(Weightings!F:F,MATCH('DD Assessment'!$D16,Weightings!$B:$B,0)),"")</f>
        <v/>
      </c>
      <c r="Y16" s="270" t="str">
        <f ca="1">+IFERROR(INDEX(Weightings!G:G,MATCH('DD Assessment'!$D16,Weightings!$B:$B,0)),"")</f>
        <v/>
      </c>
      <c r="Z16" s="270" t="str">
        <f ca="1">+IFERROR(INDEX(Weightings!H:H,MATCH('DD Assessment'!$D16,Weightings!$B:$B,0)),"")</f>
        <v/>
      </c>
      <c r="AG16" s="13">
        <f t="shared" si="3"/>
        <v>8</v>
      </c>
      <c r="AH16" s="13">
        <f t="shared" si="4"/>
        <v>8</v>
      </c>
    </row>
    <row r="17" spans="1:34" ht="230" customHeight="1" x14ac:dyDescent="0.35">
      <c r="A17" s="60" t="str">
        <f t="shared" ca="1" si="0"/>
        <v/>
      </c>
      <c r="C17" s="310">
        <f t="shared" si="2"/>
        <v>9</v>
      </c>
      <c r="D17" s="143" t="str">
        <f ca="1">+INDEX('CalcSheet (hide this)'!$AJ:$AJ,MATCH('DD Assessment'!$C17,'CalcSheet (hide this)'!$AI:$AI,0))</f>
        <v/>
      </c>
      <c r="E17" s="143" t="str">
        <f ca="1">+IFERROR(IF(INDEX('SASB DB'!$F:$F,MATCH('DD Assessment'!$D17,'SASB DB'!$C:$C,0))=0,"",INDEX('SASB DB'!$F:$F,MATCH('DD Assessment'!$D17,'SASB DB'!$C:$C,0))),"")</f>
        <v/>
      </c>
      <c r="F17" s="144" t="str">
        <f ca="1">+IFERROR(INDEX('Strategy &amp; KPI DB'!E:E,MATCH('DD Assessment'!$E17,'Strategy &amp; KPI DB'!$C:$C,0)),"")</f>
        <v/>
      </c>
      <c r="G17" s="144" t="str">
        <f ca="1">+IFERROR(INDEX('Strategy &amp; KPI DB'!F:F,MATCH('DD Assessment'!$E17,'Strategy &amp; KPI DB'!$C:$C,0)),"")</f>
        <v/>
      </c>
      <c r="H17" s="144" t="str">
        <f ca="1">+IFERROR(INDEX('SASB DB'!$D:$D,MATCH('DD Assessment'!$D17,'SASB DB'!$C:$C,0)),"")</f>
        <v/>
      </c>
      <c r="I17" s="145"/>
      <c r="J17" s="145"/>
      <c r="K17" s="124"/>
      <c r="L17" s="124"/>
      <c r="M17" s="124"/>
      <c r="N17" s="124"/>
      <c r="O17" s="124"/>
      <c r="P17" s="124"/>
      <c r="Q17" s="276">
        <f t="shared" ca="1" si="1"/>
        <v>0</v>
      </c>
      <c r="S17" s="262" t="s">
        <v>458</v>
      </c>
      <c r="U17" s="270" t="str">
        <f ca="1">+IFERROR(INDEX(Weightings!C:C,MATCH('DD Assessment'!$D17,Weightings!$B:$B,0)),"")</f>
        <v/>
      </c>
      <c r="V17" s="270" t="str">
        <f ca="1">+IFERROR(INDEX(Weightings!D:D,MATCH('DD Assessment'!$D17,Weightings!$B:$B,0)),"")</f>
        <v/>
      </c>
      <c r="W17" s="270" t="str">
        <f ca="1">+IFERROR(INDEX(Weightings!E:E,MATCH('DD Assessment'!$D17,Weightings!$B:$B,0)),"")</f>
        <v/>
      </c>
      <c r="X17" s="270" t="str">
        <f ca="1">+IFERROR(INDEX(Weightings!F:F,MATCH('DD Assessment'!$D17,Weightings!$B:$B,0)),"")</f>
        <v/>
      </c>
      <c r="Y17" s="270" t="str">
        <f ca="1">+IFERROR(INDEX(Weightings!G:G,MATCH('DD Assessment'!$D17,Weightings!$B:$B,0)),"")</f>
        <v/>
      </c>
      <c r="Z17" s="270" t="str">
        <f ca="1">+IFERROR(INDEX(Weightings!H:H,MATCH('DD Assessment'!$D17,Weightings!$B:$B,0)),"")</f>
        <v/>
      </c>
      <c r="AG17" s="13">
        <f t="shared" si="3"/>
        <v>9</v>
      </c>
      <c r="AH17" s="13">
        <f t="shared" si="4"/>
        <v>9</v>
      </c>
    </row>
    <row r="18" spans="1:34" ht="230" customHeight="1" x14ac:dyDescent="0.35">
      <c r="A18" s="60" t="str">
        <f t="shared" ca="1" si="0"/>
        <v/>
      </c>
      <c r="C18" s="310">
        <f t="shared" si="2"/>
        <v>10</v>
      </c>
      <c r="D18" s="143" t="str">
        <f ca="1">+INDEX('CalcSheet (hide this)'!$AJ:$AJ,MATCH('DD Assessment'!$C18,'CalcSheet (hide this)'!$AI:$AI,0))</f>
        <v/>
      </c>
      <c r="E18" s="143" t="str">
        <f ca="1">+IFERROR(IF(INDEX('SASB DB'!$F:$F,MATCH('DD Assessment'!$D18,'SASB DB'!$C:$C,0))=0,"",INDEX('SASB DB'!$F:$F,MATCH('DD Assessment'!$D18,'SASB DB'!$C:$C,0))),"")</f>
        <v/>
      </c>
      <c r="F18" s="144" t="str">
        <f ca="1">+IFERROR(INDEX('Strategy &amp; KPI DB'!E:E,MATCH('DD Assessment'!$E18,'Strategy &amp; KPI DB'!$C:$C,0)),"")</f>
        <v/>
      </c>
      <c r="G18" s="144" t="str">
        <f ca="1">+IFERROR(INDEX('Strategy &amp; KPI DB'!F:F,MATCH('DD Assessment'!$E18,'Strategy &amp; KPI DB'!$C:$C,0)),"")</f>
        <v/>
      </c>
      <c r="H18" s="144" t="str">
        <f ca="1">+IFERROR(INDEX('SASB DB'!$D:$D,MATCH('DD Assessment'!$D18,'SASB DB'!$C:$C,0)),"")</f>
        <v/>
      </c>
      <c r="I18" s="145"/>
      <c r="J18" s="145"/>
      <c r="K18" s="124"/>
      <c r="L18" s="124"/>
      <c r="M18" s="124"/>
      <c r="N18" s="124"/>
      <c r="O18" s="124"/>
      <c r="P18" s="124"/>
      <c r="Q18" s="276">
        <f t="shared" ca="1" si="1"/>
        <v>0</v>
      </c>
      <c r="S18" s="262" t="s">
        <v>458</v>
      </c>
      <c r="U18" s="270" t="str">
        <f ca="1">+IFERROR(INDEX(Weightings!C:C,MATCH('DD Assessment'!$D18,Weightings!$B:$B,0)),"")</f>
        <v/>
      </c>
      <c r="V18" s="270" t="str">
        <f ca="1">+IFERROR(INDEX(Weightings!D:D,MATCH('DD Assessment'!$D18,Weightings!$B:$B,0)),"")</f>
        <v/>
      </c>
      <c r="W18" s="270" t="str">
        <f ca="1">+IFERROR(INDEX(Weightings!E:E,MATCH('DD Assessment'!$D18,Weightings!$B:$B,0)),"")</f>
        <v/>
      </c>
      <c r="X18" s="270" t="str">
        <f ca="1">+IFERROR(INDEX(Weightings!F:F,MATCH('DD Assessment'!$D18,Weightings!$B:$B,0)),"")</f>
        <v/>
      </c>
      <c r="Y18" s="270" t="str">
        <f ca="1">+IFERROR(INDEX(Weightings!G:G,MATCH('DD Assessment'!$D18,Weightings!$B:$B,0)),"")</f>
        <v/>
      </c>
      <c r="Z18" s="270" t="str">
        <f ca="1">+IFERROR(INDEX(Weightings!H:H,MATCH('DD Assessment'!$D18,Weightings!$B:$B,0)),"")</f>
        <v/>
      </c>
      <c r="AG18" s="13">
        <f t="shared" si="3"/>
        <v>10</v>
      </c>
      <c r="AH18" s="13">
        <f t="shared" si="4"/>
        <v>10</v>
      </c>
    </row>
    <row r="19" spans="1:34" ht="230" customHeight="1" x14ac:dyDescent="0.35">
      <c r="A19" s="60" t="str">
        <f t="shared" ca="1" si="0"/>
        <v/>
      </c>
      <c r="C19" s="310">
        <f t="shared" si="2"/>
        <v>11</v>
      </c>
      <c r="D19" s="143" t="str">
        <f ca="1">+INDEX('CalcSheet (hide this)'!$AJ:$AJ,MATCH('DD Assessment'!$C19,'CalcSheet (hide this)'!$AI:$AI,0))</f>
        <v/>
      </c>
      <c r="E19" s="143" t="str">
        <f ca="1">+IFERROR(IF(INDEX('SASB DB'!$F:$F,MATCH('DD Assessment'!$D19,'SASB DB'!$C:$C,0))=0,"",INDEX('SASB DB'!$F:$F,MATCH('DD Assessment'!$D19,'SASB DB'!$C:$C,0))),"")</f>
        <v/>
      </c>
      <c r="F19" s="144" t="str">
        <f ca="1">+IFERROR(INDEX('Strategy &amp; KPI DB'!E:E,MATCH('DD Assessment'!$E19,'Strategy &amp; KPI DB'!$C:$C,0)),"")</f>
        <v/>
      </c>
      <c r="G19" s="144" t="str">
        <f ca="1">+IFERROR(INDEX('Strategy &amp; KPI DB'!F:F,MATCH('DD Assessment'!$E19,'Strategy &amp; KPI DB'!$C:$C,0)),"")</f>
        <v/>
      </c>
      <c r="H19" s="144" t="str">
        <f ca="1">+IFERROR(INDEX('SASB DB'!$D:$D,MATCH('DD Assessment'!$D19,'SASB DB'!$C:$C,0)),"")</f>
        <v/>
      </c>
      <c r="I19" s="145"/>
      <c r="J19" s="145"/>
      <c r="K19" s="124"/>
      <c r="L19" s="124"/>
      <c r="M19" s="124"/>
      <c r="N19" s="124"/>
      <c r="O19" s="124"/>
      <c r="P19" s="124"/>
      <c r="Q19" s="276">
        <f t="shared" ca="1" si="1"/>
        <v>0</v>
      </c>
      <c r="S19" s="262" t="s">
        <v>458</v>
      </c>
      <c r="U19" s="270" t="str">
        <f ca="1">+IFERROR(INDEX(Weightings!C:C,MATCH('DD Assessment'!$D19,Weightings!$B:$B,0)),"")</f>
        <v/>
      </c>
      <c r="V19" s="270" t="str">
        <f ca="1">+IFERROR(INDEX(Weightings!D:D,MATCH('DD Assessment'!$D19,Weightings!$B:$B,0)),"")</f>
        <v/>
      </c>
      <c r="W19" s="270" t="str">
        <f ca="1">+IFERROR(INDEX(Weightings!E:E,MATCH('DD Assessment'!$D19,Weightings!$B:$B,0)),"")</f>
        <v/>
      </c>
      <c r="X19" s="270" t="str">
        <f ca="1">+IFERROR(INDEX(Weightings!F:F,MATCH('DD Assessment'!$D19,Weightings!$B:$B,0)),"")</f>
        <v/>
      </c>
      <c r="Y19" s="270" t="str">
        <f ca="1">+IFERROR(INDEX(Weightings!G:G,MATCH('DD Assessment'!$D19,Weightings!$B:$B,0)),"")</f>
        <v/>
      </c>
      <c r="Z19" s="270" t="str">
        <f ca="1">+IFERROR(INDEX(Weightings!H:H,MATCH('DD Assessment'!$D19,Weightings!$B:$B,0)),"")</f>
        <v/>
      </c>
      <c r="AG19" s="13">
        <f t="shared" si="3"/>
        <v>11</v>
      </c>
      <c r="AH19" s="13">
        <f t="shared" si="4"/>
        <v>11</v>
      </c>
    </row>
    <row r="20" spans="1:34" ht="230" customHeight="1" x14ac:dyDescent="0.35">
      <c r="A20" s="60" t="str">
        <f t="shared" ca="1" si="0"/>
        <v/>
      </c>
      <c r="C20" s="310">
        <f t="shared" si="2"/>
        <v>12</v>
      </c>
      <c r="D20" s="143" t="str">
        <f ca="1">+INDEX('CalcSheet (hide this)'!$AJ:$AJ,MATCH('DD Assessment'!$C20,'CalcSheet (hide this)'!$AI:$AI,0))</f>
        <v/>
      </c>
      <c r="E20" s="143" t="str">
        <f ca="1">+IFERROR(IF(INDEX('SASB DB'!$F:$F,MATCH('DD Assessment'!$D20,'SASB DB'!$C:$C,0))=0,"",INDEX('SASB DB'!$F:$F,MATCH('DD Assessment'!$D20,'SASB DB'!$C:$C,0))),"")</f>
        <v/>
      </c>
      <c r="F20" s="144" t="str">
        <f ca="1">+IFERROR(INDEX('Strategy &amp; KPI DB'!E:E,MATCH('DD Assessment'!$E20,'Strategy &amp; KPI DB'!$C:$C,0)),"")</f>
        <v/>
      </c>
      <c r="G20" s="144" t="str">
        <f ca="1">+IFERROR(INDEX('Strategy &amp; KPI DB'!F:F,MATCH('DD Assessment'!$E20,'Strategy &amp; KPI DB'!$C:$C,0)),"")</f>
        <v/>
      </c>
      <c r="H20" s="144" t="str">
        <f ca="1">+IFERROR(INDEX('SASB DB'!$D:$D,MATCH('DD Assessment'!$D20,'SASB DB'!$C:$C,0)),"")</f>
        <v/>
      </c>
      <c r="I20" s="145"/>
      <c r="J20" s="145"/>
      <c r="K20" s="124"/>
      <c r="L20" s="124"/>
      <c r="M20" s="124"/>
      <c r="N20" s="124"/>
      <c r="O20" s="124"/>
      <c r="P20" s="124"/>
      <c r="Q20" s="276">
        <f t="shared" ca="1" si="1"/>
        <v>0</v>
      </c>
      <c r="S20" s="262" t="s">
        <v>458</v>
      </c>
      <c r="U20" s="270" t="str">
        <f ca="1">+IFERROR(INDEX(Weightings!C:C,MATCH('DD Assessment'!$D20,Weightings!$B:$B,0)),"")</f>
        <v/>
      </c>
      <c r="V20" s="270" t="str">
        <f ca="1">+IFERROR(INDEX(Weightings!D:D,MATCH('DD Assessment'!$D20,Weightings!$B:$B,0)),"")</f>
        <v/>
      </c>
      <c r="W20" s="270" t="str">
        <f ca="1">+IFERROR(INDEX(Weightings!E:E,MATCH('DD Assessment'!$D20,Weightings!$B:$B,0)),"")</f>
        <v/>
      </c>
      <c r="X20" s="270" t="str">
        <f ca="1">+IFERROR(INDEX(Weightings!F:F,MATCH('DD Assessment'!$D20,Weightings!$B:$B,0)),"")</f>
        <v/>
      </c>
      <c r="Y20" s="270" t="str">
        <f ca="1">+IFERROR(INDEX(Weightings!G:G,MATCH('DD Assessment'!$D20,Weightings!$B:$B,0)),"")</f>
        <v/>
      </c>
      <c r="Z20" s="270" t="str">
        <f ca="1">+IFERROR(INDEX(Weightings!H:H,MATCH('DD Assessment'!$D20,Weightings!$B:$B,0)),"")</f>
        <v/>
      </c>
      <c r="AG20" s="13">
        <f t="shared" si="3"/>
        <v>12</v>
      </c>
      <c r="AH20" s="13">
        <f t="shared" si="4"/>
        <v>12</v>
      </c>
    </row>
    <row r="21" spans="1:34" ht="230" customHeight="1" x14ac:dyDescent="0.35">
      <c r="A21" s="60" t="str">
        <f t="shared" ca="1" si="0"/>
        <v/>
      </c>
      <c r="C21" s="310">
        <f t="shared" si="2"/>
        <v>13</v>
      </c>
      <c r="D21" s="143" t="str">
        <f ca="1">+INDEX('CalcSheet (hide this)'!$AJ:$AJ,MATCH('DD Assessment'!$C21,'CalcSheet (hide this)'!$AI:$AI,0))</f>
        <v/>
      </c>
      <c r="E21" s="143" t="str">
        <f ca="1">+IFERROR(IF(INDEX('SASB DB'!$F:$F,MATCH('DD Assessment'!$D21,'SASB DB'!$C:$C,0))=0,"",INDEX('SASB DB'!$F:$F,MATCH('DD Assessment'!$D21,'SASB DB'!$C:$C,0))),"")</f>
        <v/>
      </c>
      <c r="F21" s="144" t="str">
        <f ca="1">+IFERROR(INDEX('Strategy &amp; KPI DB'!E:E,MATCH('DD Assessment'!$E21,'Strategy &amp; KPI DB'!$C:$C,0)),"")</f>
        <v/>
      </c>
      <c r="G21" s="144" t="str">
        <f ca="1">+IFERROR(INDEX('Strategy &amp; KPI DB'!F:F,MATCH('DD Assessment'!$E21,'Strategy &amp; KPI DB'!$C:$C,0)),"")</f>
        <v/>
      </c>
      <c r="H21" s="144" t="str">
        <f ca="1">+IFERROR(INDEX('SASB DB'!$D:$D,MATCH('DD Assessment'!$D21,'SASB DB'!$C:$C,0)),"")</f>
        <v/>
      </c>
      <c r="I21" s="145"/>
      <c r="J21" s="145"/>
      <c r="K21" s="124"/>
      <c r="L21" s="124"/>
      <c r="M21" s="124"/>
      <c r="N21" s="124"/>
      <c r="O21" s="124"/>
      <c r="P21" s="124"/>
      <c r="Q21" s="276">
        <f t="shared" ca="1" si="1"/>
        <v>0</v>
      </c>
      <c r="S21" s="262" t="s">
        <v>458</v>
      </c>
      <c r="U21" s="270" t="str">
        <f ca="1">+IFERROR(INDEX(Weightings!C:C,MATCH('DD Assessment'!$D21,Weightings!$B:$B,0)),"")</f>
        <v/>
      </c>
      <c r="V21" s="270" t="str">
        <f ca="1">+IFERROR(INDEX(Weightings!D:D,MATCH('DD Assessment'!$D21,Weightings!$B:$B,0)),"")</f>
        <v/>
      </c>
      <c r="W21" s="270" t="str">
        <f ca="1">+IFERROR(INDEX(Weightings!E:E,MATCH('DD Assessment'!$D21,Weightings!$B:$B,0)),"")</f>
        <v/>
      </c>
      <c r="X21" s="270" t="str">
        <f ca="1">+IFERROR(INDEX(Weightings!F:F,MATCH('DD Assessment'!$D21,Weightings!$B:$B,0)),"")</f>
        <v/>
      </c>
      <c r="Y21" s="270" t="str">
        <f ca="1">+IFERROR(INDEX(Weightings!G:G,MATCH('DD Assessment'!$D21,Weightings!$B:$B,0)),"")</f>
        <v/>
      </c>
      <c r="Z21" s="270" t="str">
        <f ca="1">+IFERROR(INDEX(Weightings!H:H,MATCH('DD Assessment'!$D21,Weightings!$B:$B,0)),"")</f>
        <v/>
      </c>
      <c r="AG21" s="13">
        <f t="shared" si="3"/>
        <v>13</v>
      </c>
      <c r="AH21" s="13">
        <f t="shared" si="4"/>
        <v>13</v>
      </c>
    </row>
    <row r="22" spans="1:34" ht="230" customHeight="1" x14ac:dyDescent="0.35">
      <c r="A22" s="60" t="str">
        <f t="shared" ca="1" si="0"/>
        <v/>
      </c>
      <c r="C22" s="310">
        <f t="shared" si="2"/>
        <v>14</v>
      </c>
      <c r="D22" s="143" t="str">
        <f ca="1">+INDEX('CalcSheet (hide this)'!$AJ:$AJ,MATCH('DD Assessment'!$C22,'CalcSheet (hide this)'!$AI:$AI,0))</f>
        <v/>
      </c>
      <c r="E22" s="143" t="str">
        <f ca="1">+IFERROR(IF(INDEX('SASB DB'!$F:$F,MATCH('DD Assessment'!$D22,'SASB DB'!$C:$C,0))=0,"",INDEX('SASB DB'!$F:$F,MATCH('DD Assessment'!$D22,'SASB DB'!$C:$C,0))),"")</f>
        <v/>
      </c>
      <c r="F22" s="144" t="str">
        <f ca="1">+IFERROR(INDEX('Strategy &amp; KPI DB'!E:E,MATCH('DD Assessment'!$E22,'Strategy &amp; KPI DB'!$C:$C,0)),"")</f>
        <v/>
      </c>
      <c r="G22" s="144" t="str">
        <f ca="1">+IFERROR(INDEX('Strategy &amp; KPI DB'!F:F,MATCH('DD Assessment'!$E22,'Strategy &amp; KPI DB'!$C:$C,0)),"")</f>
        <v/>
      </c>
      <c r="H22" s="144" t="str">
        <f ca="1">+IFERROR(INDEX('SASB DB'!$D:$D,MATCH('DD Assessment'!$D22,'SASB DB'!$C:$C,0)),"")</f>
        <v/>
      </c>
      <c r="I22" s="145"/>
      <c r="J22" s="145"/>
      <c r="K22" s="124"/>
      <c r="L22" s="124"/>
      <c r="M22" s="124"/>
      <c r="N22" s="124"/>
      <c r="O22" s="124"/>
      <c r="P22" s="124"/>
      <c r="Q22" s="276">
        <f t="shared" ca="1" si="1"/>
        <v>0</v>
      </c>
      <c r="S22" s="262" t="s">
        <v>458</v>
      </c>
      <c r="U22" s="270" t="str">
        <f ca="1">+IFERROR(INDEX(Weightings!C:C,MATCH('DD Assessment'!$D22,Weightings!$B:$B,0)),"")</f>
        <v/>
      </c>
      <c r="V22" s="270" t="str">
        <f ca="1">+IFERROR(INDEX(Weightings!D:D,MATCH('DD Assessment'!$D22,Weightings!$B:$B,0)),"")</f>
        <v/>
      </c>
      <c r="W22" s="270" t="str">
        <f ca="1">+IFERROR(INDEX(Weightings!E:E,MATCH('DD Assessment'!$D22,Weightings!$B:$B,0)),"")</f>
        <v/>
      </c>
      <c r="X22" s="270" t="str">
        <f ca="1">+IFERROR(INDEX(Weightings!F:F,MATCH('DD Assessment'!$D22,Weightings!$B:$B,0)),"")</f>
        <v/>
      </c>
      <c r="Y22" s="270" t="str">
        <f ca="1">+IFERROR(INDEX(Weightings!G:G,MATCH('DD Assessment'!$D22,Weightings!$B:$B,0)),"")</f>
        <v/>
      </c>
      <c r="Z22" s="270" t="str">
        <f ca="1">+IFERROR(INDEX(Weightings!H:H,MATCH('DD Assessment'!$D22,Weightings!$B:$B,0)),"")</f>
        <v/>
      </c>
      <c r="AG22" s="13">
        <f t="shared" si="3"/>
        <v>14</v>
      </c>
      <c r="AH22" s="13">
        <f t="shared" si="4"/>
        <v>14</v>
      </c>
    </row>
    <row r="23" spans="1:34" ht="230" customHeight="1" x14ac:dyDescent="0.35">
      <c r="A23" s="60" t="str">
        <f t="shared" ca="1" si="0"/>
        <v/>
      </c>
      <c r="C23" s="310">
        <f t="shared" si="2"/>
        <v>15</v>
      </c>
      <c r="D23" s="143" t="str">
        <f ca="1">+INDEX('CalcSheet (hide this)'!$AJ:$AJ,MATCH('DD Assessment'!$C23,'CalcSheet (hide this)'!$AI:$AI,0))</f>
        <v/>
      </c>
      <c r="E23" s="143" t="str">
        <f ca="1">+IFERROR(IF(INDEX('SASB DB'!$F:$F,MATCH('DD Assessment'!$D23,'SASB DB'!$C:$C,0))=0,"",INDEX('SASB DB'!$F:$F,MATCH('DD Assessment'!$D23,'SASB DB'!$C:$C,0))),"")</f>
        <v/>
      </c>
      <c r="F23" s="144" t="str">
        <f ca="1">+IFERROR(INDEX('Strategy &amp; KPI DB'!E:E,MATCH('DD Assessment'!$E23,'Strategy &amp; KPI DB'!$C:$C,0)),"")</f>
        <v/>
      </c>
      <c r="G23" s="144" t="str">
        <f ca="1">+IFERROR(INDEX('Strategy &amp; KPI DB'!F:F,MATCH('DD Assessment'!$E23,'Strategy &amp; KPI DB'!$C:$C,0)),"")</f>
        <v/>
      </c>
      <c r="H23" s="144" t="str">
        <f ca="1">+IFERROR(INDEX('SASB DB'!$D:$D,MATCH('DD Assessment'!$D23,'SASB DB'!$C:$C,0)),"")</f>
        <v/>
      </c>
      <c r="I23" s="145"/>
      <c r="J23" s="145"/>
      <c r="K23" s="124"/>
      <c r="L23" s="124"/>
      <c r="M23" s="124"/>
      <c r="N23" s="124"/>
      <c r="O23" s="124"/>
      <c r="P23" s="124"/>
      <c r="Q23" s="276">
        <f t="shared" ca="1" si="1"/>
        <v>0</v>
      </c>
      <c r="S23" s="262" t="s">
        <v>458</v>
      </c>
      <c r="U23" s="270" t="str">
        <f ca="1">+IFERROR(INDEX(Weightings!C:C,MATCH('DD Assessment'!$D23,Weightings!$B:$B,0)),"")</f>
        <v/>
      </c>
      <c r="V23" s="270" t="str">
        <f ca="1">+IFERROR(INDEX(Weightings!D:D,MATCH('DD Assessment'!$D23,Weightings!$B:$B,0)),"")</f>
        <v/>
      </c>
      <c r="W23" s="270" t="str">
        <f ca="1">+IFERROR(INDEX(Weightings!E:E,MATCH('DD Assessment'!$D23,Weightings!$B:$B,0)),"")</f>
        <v/>
      </c>
      <c r="X23" s="270" t="str">
        <f ca="1">+IFERROR(INDEX(Weightings!F:F,MATCH('DD Assessment'!$D23,Weightings!$B:$B,0)),"")</f>
        <v/>
      </c>
      <c r="Y23" s="270" t="str">
        <f ca="1">+IFERROR(INDEX(Weightings!G:G,MATCH('DD Assessment'!$D23,Weightings!$B:$B,0)),"")</f>
        <v/>
      </c>
      <c r="Z23" s="270" t="str">
        <f ca="1">+IFERROR(INDEX(Weightings!H:H,MATCH('DD Assessment'!$D23,Weightings!$B:$B,0)),"")</f>
        <v/>
      </c>
      <c r="AG23" s="13">
        <f t="shared" si="3"/>
        <v>15</v>
      </c>
      <c r="AH23" s="13">
        <f t="shared" si="4"/>
        <v>15</v>
      </c>
    </row>
    <row r="24" spans="1:34" ht="230" customHeight="1" x14ac:dyDescent="0.35">
      <c r="A24" s="60" t="str">
        <f t="shared" ca="1" si="0"/>
        <v/>
      </c>
      <c r="C24" s="310">
        <f t="shared" si="2"/>
        <v>16</v>
      </c>
      <c r="D24" s="143" t="str">
        <f ca="1">+INDEX('CalcSheet (hide this)'!$AJ:$AJ,MATCH('DD Assessment'!$C24,'CalcSheet (hide this)'!$AI:$AI,0))</f>
        <v/>
      </c>
      <c r="E24" s="143" t="str">
        <f ca="1">+IFERROR(IF(INDEX('SASB DB'!$F:$F,MATCH('DD Assessment'!$D24,'SASB DB'!$C:$C,0))=0,"",INDEX('SASB DB'!$F:$F,MATCH('DD Assessment'!$D24,'SASB DB'!$C:$C,0))),"")</f>
        <v/>
      </c>
      <c r="F24" s="144" t="str">
        <f ca="1">+IFERROR(INDEX('Strategy &amp; KPI DB'!E:E,MATCH('DD Assessment'!$E24,'Strategy &amp; KPI DB'!$C:$C,0)),"")</f>
        <v/>
      </c>
      <c r="G24" s="144" t="str">
        <f ca="1">+IFERROR(INDEX('Strategy &amp; KPI DB'!F:F,MATCH('DD Assessment'!$E24,'Strategy &amp; KPI DB'!$C:$C,0)),"")</f>
        <v/>
      </c>
      <c r="H24" s="144" t="str">
        <f ca="1">+IFERROR(INDEX('SASB DB'!$D:$D,MATCH('DD Assessment'!$D24,'SASB DB'!$C:$C,0)),"")</f>
        <v/>
      </c>
      <c r="I24" s="145"/>
      <c r="J24" s="145"/>
      <c r="K24" s="124"/>
      <c r="L24" s="124"/>
      <c r="M24" s="124"/>
      <c r="N24" s="124"/>
      <c r="O24" s="124"/>
      <c r="P24" s="124"/>
      <c r="Q24" s="276">
        <f t="shared" ca="1" si="1"/>
        <v>0</v>
      </c>
      <c r="S24" s="262" t="s">
        <v>458</v>
      </c>
      <c r="U24" s="270" t="str">
        <f ca="1">+IFERROR(INDEX(Weightings!C:C,MATCH('DD Assessment'!$D24,Weightings!$B:$B,0)),"")</f>
        <v/>
      </c>
      <c r="V24" s="270" t="str">
        <f ca="1">+IFERROR(INDEX(Weightings!D:D,MATCH('DD Assessment'!$D24,Weightings!$B:$B,0)),"")</f>
        <v/>
      </c>
      <c r="W24" s="270" t="str">
        <f ca="1">+IFERROR(INDEX(Weightings!E:E,MATCH('DD Assessment'!$D24,Weightings!$B:$B,0)),"")</f>
        <v/>
      </c>
      <c r="X24" s="270" t="str">
        <f ca="1">+IFERROR(INDEX(Weightings!F:F,MATCH('DD Assessment'!$D24,Weightings!$B:$B,0)),"")</f>
        <v/>
      </c>
      <c r="Y24" s="270" t="str">
        <f ca="1">+IFERROR(INDEX(Weightings!G:G,MATCH('DD Assessment'!$D24,Weightings!$B:$B,0)),"")</f>
        <v/>
      </c>
      <c r="Z24" s="270" t="str">
        <f ca="1">+IFERROR(INDEX(Weightings!H:H,MATCH('DD Assessment'!$D24,Weightings!$B:$B,0)),"")</f>
        <v/>
      </c>
      <c r="AG24" s="13">
        <f t="shared" si="3"/>
        <v>16</v>
      </c>
      <c r="AH24" s="13">
        <f t="shared" si="4"/>
        <v>16</v>
      </c>
    </row>
    <row r="25" spans="1:34" ht="230" customHeight="1" x14ac:dyDescent="0.35">
      <c r="A25" s="60" t="str">
        <f t="shared" ca="1" si="0"/>
        <v/>
      </c>
      <c r="C25" s="310">
        <f t="shared" si="2"/>
        <v>17</v>
      </c>
      <c r="D25" s="143" t="str">
        <f ca="1">+INDEX('CalcSheet (hide this)'!$AJ:$AJ,MATCH('DD Assessment'!$C25,'CalcSheet (hide this)'!$AI:$AI,0))</f>
        <v/>
      </c>
      <c r="E25" s="143" t="str">
        <f ca="1">+IFERROR(IF(INDEX('SASB DB'!$F:$F,MATCH('DD Assessment'!$D25,'SASB DB'!$C:$C,0))=0,"",INDEX('SASB DB'!$F:$F,MATCH('DD Assessment'!$D25,'SASB DB'!$C:$C,0))),"")</f>
        <v/>
      </c>
      <c r="F25" s="144" t="str">
        <f ca="1">+IFERROR(INDEX('Strategy &amp; KPI DB'!E:E,MATCH('DD Assessment'!$E25,'Strategy &amp; KPI DB'!$C:$C,0)),"")</f>
        <v/>
      </c>
      <c r="G25" s="144" t="str">
        <f ca="1">+IFERROR(INDEX('Strategy &amp; KPI DB'!F:F,MATCH('DD Assessment'!$E25,'Strategy &amp; KPI DB'!$C:$C,0)),"")</f>
        <v/>
      </c>
      <c r="H25" s="144" t="str">
        <f ca="1">+IFERROR(INDEX('SASB DB'!$D:$D,MATCH('DD Assessment'!$D25,'SASB DB'!$C:$C,0)),"")</f>
        <v/>
      </c>
      <c r="I25" s="145"/>
      <c r="J25" s="145"/>
      <c r="K25" s="124"/>
      <c r="L25" s="124"/>
      <c r="M25" s="124"/>
      <c r="N25" s="124"/>
      <c r="O25" s="124"/>
      <c r="P25" s="124"/>
      <c r="Q25" s="276">
        <f t="shared" ca="1" si="1"/>
        <v>0</v>
      </c>
      <c r="S25" s="262" t="s">
        <v>458</v>
      </c>
      <c r="U25" s="270" t="str">
        <f ca="1">+IFERROR(INDEX(Weightings!C:C,MATCH('DD Assessment'!$D25,Weightings!$B:$B,0)),"")</f>
        <v/>
      </c>
      <c r="V25" s="270" t="str">
        <f ca="1">+IFERROR(INDEX(Weightings!D:D,MATCH('DD Assessment'!$D25,Weightings!$B:$B,0)),"")</f>
        <v/>
      </c>
      <c r="W25" s="270" t="str">
        <f ca="1">+IFERROR(INDEX(Weightings!E:E,MATCH('DD Assessment'!$D25,Weightings!$B:$B,0)),"")</f>
        <v/>
      </c>
      <c r="X25" s="270" t="str">
        <f ca="1">+IFERROR(INDEX(Weightings!F:F,MATCH('DD Assessment'!$D25,Weightings!$B:$B,0)),"")</f>
        <v/>
      </c>
      <c r="Y25" s="270" t="str">
        <f ca="1">+IFERROR(INDEX(Weightings!G:G,MATCH('DD Assessment'!$D25,Weightings!$B:$B,0)),"")</f>
        <v/>
      </c>
      <c r="Z25" s="270" t="str">
        <f ca="1">+IFERROR(INDEX(Weightings!H:H,MATCH('DD Assessment'!$D25,Weightings!$B:$B,0)),"")</f>
        <v/>
      </c>
      <c r="AG25" s="13">
        <f t="shared" si="3"/>
        <v>17</v>
      </c>
      <c r="AH25" s="13">
        <f t="shared" si="4"/>
        <v>17</v>
      </c>
    </row>
    <row r="26" spans="1:34" ht="230" customHeight="1" x14ac:dyDescent="0.35">
      <c r="A26" s="60" t="str">
        <f t="shared" ca="1" si="0"/>
        <v/>
      </c>
      <c r="C26" s="310">
        <f t="shared" si="2"/>
        <v>18</v>
      </c>
      <c r="D26" s="143" t="str">
        <f ca="1">+INDEX('CalcSheet (hide this)'!$AJ:$AJ,MATCH('DD Assessment'!$C26,'CalcSheet (hide this)'!$AI:$AI,0))</f>
        <v/>
      </c>
      <c r="E26" s="143" t="str">
        <f ca="1">+IFERROR(IF(INDEX('SASB DB'!$F:$F,MATCH('DD Assessment'!$D26,'SASB DB'!$C:$C,0))=0,"",INDEX('SASB DB'!$F:$F,MATCH('DD Assessment'!$D26,'SASB DB'!$C:$C,0))),"")</f>
        <v/>
      </c>
      <c r="F26" s="144" t="str">
        <f ca="1">+IFERROR(INDEX('Strategy &amp; KPI DB'!E:E,MATCH('DD Assessment'!$E26,'Strategy &amp; KPI DB'!$C:$C,0)),"")</f>
        <v/>
      </c>
      <c r="G26" s="144" t="str">
        <f ca="1">+IFERROR(INDEX('Strategy &amp; KPI DB'!F:F,MATCH('DD Assessment'!$E26,'Strategy &amp; KPI DB'!$C:$C,0)),"")</f>
        <v/>
      </c>
      <c r="H26" s="144" t="str">
        <f ca="1">+IFERROR(INDEX('SASB DB'!$D:$D,MATCH('DD Assessment'!$D26,'SASB DB'!$C:$C,0)),"")</f>
        <v/>
      </c>
      <c r="I26" s="145"/>
      <c r="J26" s="145"/>
      <c r="K26" s="124"/>
      <c r="L26" s="124"/>
      <c r="M26" s="124"/>
      <c r="N26" s="124"/>
      <c r="O26" s="124"/>
      <c r="P26" s="124"/>
      <c r="Q26" s="276">
        <f t="shared" ca="1" si="1"/>
        <v>0</v>
      </c>
      <c r="S26" s="262" t="s">
        <v>454</v>
      </c>
      <c r="U26" s="270" t="str">
        <f ca="1">+IFERROR(INDEX(Weightings!C:C,MATCH('DD Assessment'!$D26,Weightings!$B:$B,0)),"")</f>
        <v/>
      </c>
      <c r="V26" s="270" t="str">
        <f ca="1">+IFERROR(INDEX(Weightings!D:D,MATCH('DD Assessment'!$D26,Weightings!$B:$B,0)),"")</f>
        <v/>
      </c>
      <c r="W26" s="270" t="str">
        <f ca="1">+IFERROR(INDEX(Weightings!E:E,MATCH('DD Assessment'!$D26,Weightings!$B:$B,0)),"")</f>
        <v/>
      </c>
      <c r="X26" s="270" t="str">
        <f ca="1">+IFERROR(INDEX(Weightings!F:F,MATCH('DD Assessment'!$D26,Weightings!$B:$B,0)),"")</f>
        <v/>
      </c>
      <c r="Y26" s="270" t="str">
        <f ca="1">+IFERROR(INDEX(Weightings!G:G,MATCH('DD Assessment'!$D26,Weightings!$B:$B,0)),"")</f>
        <v/>
      </c>
      <c r="Z26" s="270" t="str">
        <f ca="1">+IFERROR(INDEX(Weightings!H:H,MATCH('DD Assessment'!$D26,Weightings!$B:$B,0)),"")</f>
        <v/>
      </c>
      <c r="AG26" s="13">
        <f t="shared" si="3"/>
        <v>17</v>
      </c>
      <c r="AH26" s="13" t="str">
        <f t="shared" si="4"/>
        <v>N/A</v>
      </c>
    </row>
    <row r="27" spans="1:34" ht="230" customHeight="1" x14ac:dyDescent="0.35">
      <c r="A27" s="60" t="str">
        <f t="shared" ca="1" si="0"/>
        <v/>
      </c>
      <c r="C27" s="310">
        <f t="shared" si="2"/>
        <v>19</v>
      </c>
      <c r="D27" s="143" t="str">
        <f ca="1">+INDEX('CalcSheet (hide this)'!$AJ:$AJ,MATCH('DD Assessment'!$C27,'CalcSheet (hide this)'!$AI:$AI,0))</f>
        <v/>
      </c>
      <c r="E27" s="143" t="str">
        <f ca="1">+IFERROR(IF(INDEX('SASB DB'!$F:$F,MATCH('DD Assessment'!$D27,'SASB DB'!$C:$C,0))=0,"",INDEX('SASB DB'!$F:$F,MATCH('DD Assessment'!$D27,'SASB DB'!$C:$C,0))),"")</f>
        <v/>
      </c>
      <c r="F27" s="144" t="str">
        <f ca="1">+IFERROR(INDEX('Strategy &amp; KPI DB'!E:E,MATCH('DD Assessment'!$E27,'Strategy &amp; KPI DB'!$C:$C,0)),"")</f>
        <v/>
      </c>
      <c r="G27" s="144" t="str">
        <f ca="1">+IFERROR(INDEX('Strategy &amp; KPI DB'!F:F,MATCH('DD Assessment'!$E27,'Strategy &amp; KPI DB'!$C:$C,0)),"")</f>
        <v/>
      </c>
      <c r="H27" s="144" t="str">
        <f ca="1">+IFERROR(INDEX('SASB DB'!$D:$D,MATCH('DD Assessment'!$D27,'SASB DB'!$C:$C,0)),"")</f>
        <v/>
      </c>
      <c r="I27" s="145"/>
      <c r="J27" s="145"/>
      <c r="K27" s="124"/>
      <c r="L27" s="124"/>
      <c r="M27" s="124"/>
      <c r="N27" s="124"/>
      <c r="O27" s="124"/>
      <c r="P27" s="124"/>
      <c r="Q27" s="276">
        <f t="shared" ca="1" si="1"/>
        <v>0</v>
      </c>
      <c r="S27" s="262" t="s">
        <v>454</v>
      </c>
      <c r="U27" s="270" t="str">
        <f ca="1">+IFERROR(INDEX(Weightings!C:C,MATCH('DD Assessment'!$D27,Weightings!$B:$B,0)),"")</f>
        <v/>
      </c>
      <c r="V27" s="270" t="str">
        <f ca="1">+IFERROR(INDEX(Weightings!D:D,MATCH('DD Assessment'!$D27,Weightings!$B:$B,0)),"")</f>
        <v/>
      </c>
      <c r="W27" s="270" t="str">
        <f ca="1">+IFERROR(INDEX(Weightings!E:E,MATCH('DD Assessment'!$D27,Weightings!$B:$B,0)),"")</f>
        <v/>
      </c>
      <c r="X27" s="270" t="str">
        <f ca="1">+IFERROR(INDEX(Weightings!F:F,MATCH('DD Assessment'!$D27,Weightings!$B:$B,0)),"")</f>
        <v/>
      </c>
      <c r="Y27" s="270" t="str">
        <f ca="1">+IFERROR(INDEX(Weightings!G:G,MATCH('DD Assessment'!$D27,Weightings!$B:$B,0)),"")</f>
        <v/>
      </c>
      <c r="Z27" s="270" t="str">
        <f ca="1">+IFERROR(INDEX(Weightings!H:H,MATCH('DD Assessment'!$D27,Weightings!$B:$B,0)),"")</f>
        <v/>
      </c>
      <c r="AG27" s="13">
        <f t="shared" si="3"/>
        <v>17</v>
      </c>
      <c r="AH27" s="13" t="str">
        <f t="shared" si="4"/>
        <v>N/A</v>
      </c>
    </row>
    <row r="28" spans="1:34" ht="230" customHeight="1" x14ac:dyDescent="0.35">
      <c r="A28" s="60" t="str">
        <f t="shared" ca="1" si="0"/>
        <v/>
      </c>
      <c r="C28" s="310">
        <f t="shared" si="2"/>
        <v>20</v>
      </c>
      <c r="D28" s="143" t="str">
        <f ca="1">+INDEX('CalcSheet (hide this)'!$AJ:$AJ,MATCH('DD Assessment'!$C28,'CalcSheet (hide this)'!$AI:$AI,0))</f>
        <v/>
      </c>
      <c r="E28" s="143" t="str">
        <f ca="1">+IFERROR(IF(INDEX('SASB DB'!$F:$F,MATCH('DD Assessment'!$D28,'SASB DB'!$C:$C,0))=0,"",INDEX('SASB DB'!$F:$F,MATCH('DD Assessment'!$D28,'SASB DB'!$C:$C,0))),"")</f>
        <v/>
      </c>
      <c r="F28" s="144" t="str">
        <f ca="1">+IFERROR(INDEX('Strategy &amp; KPI DB'!E:E,MATCH('DD Assessment'!$E28,'Strategy &amp; KPI DB'!$C:$C,0)),"")</f>
        <v/>
      </c>
      <c r="G28" s="144" t="str">
        <f ca="1">+IFERROR(INDEX('Strategy &amp; KPI DB'!F:F,MATCH('DD Assessment'!$E28,'Strategy &amp; KPI DB'!$C:$C,0)),"")</f>
        <v/>
      </c>
      <c r="H28" s="144" t="str">
        <f ca="1">+IFERROR(INDEX('SASB DB'!$D:$D,MATCH('DD Assessment'!$D28,'SASB DB'!$C:$C,0)),"")</f>
        <v/>
      </c>
      <c r="I28" s="145"/>
      <c r="J28" s="145"/>
      <c r="K28" s="124"/>
      <c r="L28" s="124"/>
      <c r="M28" s="124"/>
      <c r="N28" s="124"/>
      <c r="O28" s="124"/>
      <c r="P28" s="124"/>
      <c r="Q28" s="276">
        <f t="shared" ca="1" si="1"/>
        <v>0</v>
      </c>
      <c r="S28" s="262" t="s">
        <v>454</v>
      </c>
      <c r="U28" s="270" t="str">
        <f ca="1">+IFERROR(INDEX(Weightings!C:C,MATCH('DD Assessment'!$D28,Weightings!$B:$B,0)),"")</f>
        <v/>
      </c>
      <c r="V28" s="270" t="str">
        <f ca="1">+IFERROR(INDEX(Weightings!D:D,MATCH('DD Assessment'!$D28,Weightings!$B:$B,0)),"")</f>
        <v/>
      </c>
      <c r="W28" s="270" t="str">
        <f ca="1">+IFERROR(INDEX(Weightings!E:E,MATCH('DD Assessment'!$D28,Weightings!$B:$B,0)),"")</f>
        <v/>
      </c>
      <c r="X28" s="270" t="str">
        <f ca="1">+IFERROR(INDEX(Weightings!F:F,MATCH('DD Assessment'!$D28,Weightings!$B:$B,0)),"")</f>
        <v/>
      </c>
      <c r="Y28" s="270" t="str">
        <f ca="1">+IFERROR(INDEX(Weightings!G:G,MATCH('DD Assessment'!$D28,Weightings!$B:$B,0)),"")</f>
        <v/>
      </c>
      <c r="Z28" s="270" t="str">
        <f ca="1">+IFERROR(INDEX(Weightings!H:H,MATCH('DD Assessment'!$D28,Weightings!$B:$B,0)),"")</f>
        <v/>
      </c>
      <c r="AG28" s="13">
        <f t="shared" si="3"/>
        <v>17</v>
      </c>
      <c r="AH28" s="13" t="str">
        <f t="shared" si="4"/>
        <v>N/A</v>
      </c>
    </row>
    <row r="29" spans="1:34" ht="230" customHeight="1" x14ac:dyDescent="0.35">
      <c r="A29" s="60" t="str">
        <f t="shared" ca="1" si="0"/>
        <v/>
      </c>
      <c r="C29" s="310">
        <f t="shared" si="2"/>
        <v>21</v>
      </c>
      <c r="D29" s="143" t="str">
        <f ca="1">+INDEX('CalcSheet (hide this)'!$AJ:$AJ,MATCH('DD Assessment'!$C29,'CalcSheet (hide this)'!$AI:$AI,0))</f>
        <v/>
      </c>
      <c r="E29" s="143" t="str">
        <f ca="1">+IFERROR(IF(INDEX('SASB DB'!$F:$F,MATCH('DD Assessment'!$D29,'SASB DB'!$C:$C,0))=0,"",INDEX('SASB DB'!$F:$F,MATCH('DD Assessment'!$D29,'SASB DB'!$C:$C,0))),"")</f>
        <v/>
      </c>
      <c r="F29" s="144" t="str">
        <f ca="1">+IFERROR(INDEX('Strategy &amp; KPI DB'!E:E,MATCH('DD Assessment'!$E29,'Strategy &amp; KPI DB'!$C:$C,0)),"")</f>
        <v/>
      </c>
      <c r="G29" s="144" t="str">
        <f ca="1">+IFERROR(INDEX('Strategy &amp; KPI DB'!F:F,MATCH('DD Assessment'!$E29,'Strategy &amp; KPI DB'!$C:$C,0)),"")</f>
        <v/>
      </c>
      <c r="H29" s="144" t="str">
        <f ca="1">+IFERROR(INDEX('SASB DB'!$D:$D,MATCH('DD Assessment'!$D29,'SASB DB'!$C:$C,0)),"")</f>
        <v/>
      </c>
      <c r="I29" s="145"/>
      <c r="J29" s="145"/>
      <c r="K29" s="124"/>
      <c r="L29" s="124"/>
      <c r="M29" s="124"/>
      <c r="N29" s="124"/>
      <c r="O29" s="124"/>
      <c r="P29" s="124"/>
      <c r="Q29" s="276">
        <f t="shared" ca="1" si="1"/>
        <v>0</v>
      </c>
      <c r="S29" s="262" t="s">
        <v>454</v>
      </c>
      <c r="U29" s="270" t="str">
        <f ca="1">+IFERROR(INDEX(Weightings!C:C,MATCH('DD Assessment'!$D29,Weightings!$B:$B,0)),"")</f>
        <v/>
      </c>
      <c r="V29" s="270" t="str">
        <f ca="1">+IFERROR(INDEX(Weightings!D:D,MATCH('DD Assessment'!$D29,Weightings!$B:$B,0)),"")</f>
        <v/>
      </c>
      <c r="W29" s="270" t="str">
        <f ca="1">+IFERROR(INDEX(Weightings!E:E,MATCH('DD Assessment'!$D29,Weightings!$B:$B,0)),"")</f>
        <v/>
      </c>
      <c r="X29" s="270" t="str">
        <f ca="1">+IFERROR(INDEX(Weightings!F:F,MATCH('DD Assessment'!$D29,Weightings!$B:$B,0)),"")</f>
        <v/>
      </c>
      <c r="Y29" s="270" t="str">
        <f ca="1">+IFERROR(INDEX(Weightings!G:G,MATCH('DD Assessment'!$D29,Weightings!$B:$B,0)),"")</f>
        <v/>
      </c>
      <c r="Z29" s="270" t="str">
        <f ca="1">+IFERROR(INDEX(Weightings!H:H,MATCH('DD Assessment'!$D29,Weightings!$B:$B,0)),"")</f>
        <v/>
      </c>
      <c r="AG29" s="13">
        <f t="shared" si="3"/>
        <v>17</v>
      </c>
      <c r="AH29" s="13" t="str">
        <f t="shared" si="4"/>
        <v>N/A</v>
      </c>
    </row>
    <row r="30" spans="1:34" ht="230" customHeight="1" x14ac:dyDescent="0.35">
      <c r="A30" s="60" t="str">
        <f t="shared" ca="1" si="0"/>
        <v/>
      </c>
      <c r="C30" s="310">
        <f t="shared" si="2"/>
        <v>22</v>
      </c>
      <c r="D30" s="143" t="str">
        <f ca="1">+INDEX('CalcSheet (hide this)'!$AJ:$AJ,MATCH('DD Assessment'!$C30,'CalcSheet (hide this)'!$AI:$AI,0))</f>
        <v/>
      </c>
      <c r="E30" s="143" t="str">
        <f ca="1">+IFERROR(IF(INDEX('SASB DB'!$F:$F,MATCH('DD Assessment'!$D30,'SASB DB'!$C:$C,0))=0,"",INDEX('SASB DB'!$F:$F,MATCH('DD Assessment'!$D30,'SASB DB'!$C:$C,0))),"")</f>
        <v/>
      </c>
      <c r="F30" s="144" t="str">
        <f ca="1">+IFERROR(INDEX('Strategy &amp; KPI DB'!E:E,MATCH('DD Assessment'!$E30,'Strategy &amp; KPI DB'!$C:$C,0)),"")</f>
        <v/>
      </c>
      <c r="G30" s="144" t="str">
        <f ca="1">+IFERROR(INDEX('Strategy &amp; KPI DB'!F:F,MATCH('DD Assessment'!$E30,'Strategy &amp; KPI DB'!$C:$C,0)),"")</f>
        <v/>
      </c>
      <c r="H30" s="144" t="str">
        <f ca="1">+IFERROR(INDEX('SASB DB'!$D:$D,MATCH('DD Assessment'!$D30,'SASB DB'!$C:$C,0)),"")</f>
        <v/>
      </c>
      <c r="I30" s="145"/>
      <c r="J30" s="145"/>
      <c r="K30" s="124"/>
      <c r="L30" s="124"/>
      <c r="M30" s="124"/>
      <c r="N30" s="124"/>
      <c r="O30" s="124"/>
      <c r="P30" s="124"/>
      <c r="Q30" s="276">
        <f t="shared" ca="1" si="1"/>
        <v>0</v>
      </c>
      <c r="S30" s="262" t="s">
        <v>454</v>
      </c>
      <c r="U30" s="270" t="str">
        <f ca="1">+IFERROR(INDEX(Weightings!C:C,MATCH('DD Assessment'!$D30,Weightings!$B:$B,0)),"")</f>
        <v/>
      </c>
      <c r="V30" s="270" t="str">
        <f ca="1">+IFERROR(INDEX(Weightings!D:D,MATCH('DD Assessment'!$D30,Weightings!$B:$B,0)),"")</f>
        <v/>
      </c>
      <c r="W30" s="270" t="str">
        <f ca="1">+IFERROR(INDEX(Weightings!E:E,MATCH('DD Assessment'!$D30,Weightings!$B:$B,0)),"")</f>
        <v/>
      </c>
      <c r="X30" s="270" t="str">
        <f ca="1">+IFERROR(INDEX(Weightings!F:F,MATCH('DD Assessment'!$D30,Weightings!$B:$B,0)),"")</f>
        <v/>
      </c>
      <c r="Y30" s="270" t="str">
        <f ca="1">+IFERROR(INDEX(Weightings!G:G,MATCH('DD Assessment'!$D30,Weightings!$B:$B,0)),"")</f>
        <v/>
      </c>
      <c r="Z30" s="270" t="str">
        <f ca="1">+IFERROR(INDEX(Weightings!H:H,MATCH('DD Assessment'!$D30,Weightings!$B:$B,0)),"")</f>
        <v/>
      </c>
      <c r="AG30" s="13">
        <f t="shared" si="3"/>
        <v>17</v>
      </c>
      <c r="AH30" s="13" t="str">
        <f t="shared" si="4"/>
        <v>N/A</v>
      </c>
    </row>
    <row r="31" spans="1:34" ht="230" customHeight="1" x14ac:dyDescent="0.35">
      <c r="A31" s="60" t="str">
        <f t="shared" ca="1" si="0"/>
        <v/>
      </c>
      <c r="C31" s="310">
        <f t="shared" si="2"/>
        <v>23</v>
      </c>
      <c r="D31" s="143" t="str">
        <f ca="1">+INDEX('CalcSheet (hide this)'!$AJ:$AJ,MATCH('DD Assessment'!$C31,'CalcSheet (hide this)'!$AI:$AI,0))</f>
        <v/>
      </c>
      <c r="E31" s="143" t="str">
        <f ca="1">+IFERROR(IF(INDEX('SASB DB'!$F:$F,MATCH('DD Assessment'!$D31,'SASB DB'!$C:$C,0))=0,"",INDEX('SASB DB'!$F:$F,MATCH('DD Assessment'!$D31,'SASB DB'!$C:$C,0))),"")</f>
        <v/>
      </c>
      <c r="F31" s="144" t="str">
        <f ca="1">+IFERROR(INDEX('Strategy &amp; KPI DB'!E:E,MATCH('DD Assessment'!$E31,'Strategy &amp; KPI DB'!$C:$C,0)),"")</f>
        <v/>
      </c>
      <c r="G31" s="144" t="str">
        <f ca="1">+IFERROR(INDEX('Strategy &amp; KPI DB'!F:F,MATCH('DD Assessment'!$E31,'Strategy &amp; KPI DB'!$C:$C,0)),"")</f>
        <v/>
      </c>
      <c r="H31" s="144" t="str">
        <f ca="1">+IFERROR(INDEX('SASB DB'!$D:$D,MATCH('DD Assessment'!$D31,'SASB DB'!$C:$C,0)),"")</f>
        <v/>
      </c>
      <c r="I31" s="145"/>
      <c r="J31" s="145"/>
      <c r="K31" s="124"/>
      <c r="L31" s="124"/>
      <c r="M31" s="124"/>
      <c r="N31" s="124"/>
      <c r="O31" s="124"/>
      <c r="P31" s="124"/>
      <c r="Q31" s="276">
        <f t="shared" ca="1" si="1"/>
        <v>0</v>
      </c>
      <c r="S31" s="262" t="s">
        <v>454</v>
      </c>
      <c r="U31" s="270" t="str">
        <f ca="1">+IFERROR(INDEX(Weightings!C:C,MATCH('DD Assessment'!$D31,Weightings!$B:$B,0)),"")</f>
        <v/>
      </c>
      <c r="V31" s="270" t="str">
        <f ca="1">+IFERROR(INDEX(Weightings!D:D,MATCH('DD Assessment'!$D31,Weightings!$B:$B,0)),"")</f>
        <v/>
      </c>
      <c r="W31" s="270" t="str">
        <f ca="1">+IFERROR(INDEX(Weightings!E:E,MATCH('DD Assessment'!$D31,Weightings!$B:$B,0)),"")</f>
        <v/>
      </c>
      <c r="X31" s="270" t="str">
        <f ca="1">+IFERROR(INDEX(Weightings!F:F,MATCH('DD Assessment'!$D31,Weightings!$B:$B,0)),"")</f>
        <v/>
      </c>
      <c r="Y31" s="270" t="str">
        <f ca="1">+IFERROR(INDEX(Weightings!G:G,MATCH('DD Assessment'!$D31,Weightings!$B:$B,0)),"")</f>
        <v/>
      </c>
      <c r="Z31" s="270" t="str">
        <f ca="1">+IFERROR(INDEX(Weightings!H:H,MATCH('DD Assessment'!$D31,Weightings!$B:$B,0)),"")</f>
        <v/>
      </c>
      <c r="AG31" s="13">
        <f t="shared" si="3"/>
        <v>17</v>
      </c>
      <c r="AH31" s="13" t="str">
        <f t="shared" si="4"/>
        <v>N/A</v>
      </c>
    </row>
    <row r="32" spans="1:34" ht="230" customHeight="1" x14ac:dyDescent="0.35">
      <c r="A32" s="60" t="str">
        <f t="shared" ca="1" si="0"/>
        <v/>
      </c>
      <c r="C32" s="310">
        <f t="shared" si="2"/>
        <v>24</v>
      </c>
      <c r="D32" s="143" t="str">
        <f ca="1">+INDEX('CalcSheet (hide this)'!$AJ:$AJ,MATCH('DD Assessment'!$C32,'CalcSheet (hide this)'!$AI:$AI,0))</f>
        <v/>
      </c>
      <c r="E32" s="143" t="str">
        <f ca="1">+IFERROR(IF(INDEX('SASB DB'!$F:$F,MATCH('DD Assessment'!$D32,'SASB DB'!$C:$C,0))=0,"",INDEX('SASB DB'!$F:$F,MATCH('DD Assessment'!$D32,'SASB DB'!$C:$C,0))),"")</f>
        <v/>
      </c>
      <c r="F32" s="144" t="str">
        <f ca="1">+IFERROR(INDEX('Strategy &amp; KPI DB'!E:E,MATCH('DD Assessment'!$E32,'Strategy &amp; KPI DB'!$C:$C,0)),"")</f>
        <v/>
      </c>
      <c r="G32" s="144" t="str">
        <f ca="1">+IFERROR(INDEX('Strategy &amp; KPI DB'!F:F,MATCH('DD Assessment'!$E32,'Strategy &amp; KPI DB'!$C:$C,0)),"")</f>
        <v/>
      </c>
      <c r="H32" s="144" t="str">
        <f ca="1">+IFERROR(INDEX('SASB DB'!$D:$D,MATCH('DD Assessment'!$D32,'SASB DB'!$C:$C,0)),"")</f>
        <v/>
      </c>
      <c r="I32" s="145"/>
      <c r="J32" s="145"/>
      <c r="K32" s="124"/>
      <c r="L32" s="124"/>
      <c r="M32" s="124"/>
      <c r="N32" s="124"/>
      <c r="O32" s="124"/>
      <c r="P32" s="124"/>
      <c r="Q32" s="276">
        <f t="shared" ca="1" si="1"/>
        <v>0</v>
      </c>
      <c r="S32" s="262" t="s">
        <v>454</v>
      </c>
      <c r="U32" s="270" t="str">
        <f ca="1">+IFERROR(INDEX(Weightings!C:C,MATCH('DD Assessment'!$D32,Weightings!$B:$B,0)),"")</f>
        <v/>
      </c>
      <c r="V32" s="270" t="str">
        <f ca="1">+IFERROR(INDEX(Weightings!D:D,MATCH('DD Assessment'!$D32,Weightings!$B:$B,0)),"")</f>
        <v/>
      </c>
      <c r="W32" s="270" t="str">
        <f ca="1">+IFERROR(INDEX(Weightings!E:E,MATCH('DD Assessment'!$D32,Weightings!$B:$B,0)),"")</f>
        <v/>
      </c>
      <c r="X32" s="270" t="str">
        <f ca="1">+IFERROR(INDEX(Weightings!F:F,MATCH('DD Assessment'!$D32,Weightings!$B:$B,0)),"")</f>
        <v/>
      </c>
      <c r="Y32" s="270" t="str">
        <f ca="1">+IFERROR(INDEX(Weightings!G:G,MATCH('DD Assessment'!$D32,Weightings!$B:$B,0)),"")</f>
        <v/>
      </c>
      <c r="Z32" s="270" t="str">
        <f ca="1">+IFERROR(INDEX(Weightings!H:H,MATCH('DD Assessment'!$D32,Weightings!$B:$B,0)),"")</f>
        <v/>
      </c>
      <c r="AG32" s="13">
        <f t="shared" si="3"/>
        <v>17</v>
      </c>
      <c r="AH32" s="13" t="str">
        <f t="shared" si="4"/>
        <v>N/A</v>
      </c>
    </row>
    <row r="33" spans="1:34" ht="230" customHeight="1" x14ac:dyDescent="0.35">
      <c r="A33" s="60" t="str">
        <f t="shared" ca="1" si="0"/>
        <v/>
      </c>
      <c r="C33" s="310">
        <f t="shared" si="2"/>
        <v>25</v>
      </c>
      <c r="D33" s="143" t="str">
        <f ca="1">+INDEX('CalcSheet (hide this)'!$AJ:$AJ,MATCH('DD Assessment'!$C33,'CalcSheet (hide this)'!$AI:$AI,0))</f>
        <v/>
      </c>
      <c r="E33" s="143" t="str">
        <f ca="1">+IFERROR(IF(INDEX('SASB DB'!$F:$F,MATCH('DD Assessment'!$D33,'SASB DB'!$C:$C,0))=0,"",INDEX('SASB DB'!$F:$F,MATCH('DD Assessment'!$D33,'SASB DB'!$C:$C,0))),"")</f>
        <v/>
      </c>
      <c r="F33" s="144" t="str">
        <f ca="1">+IFERROR(INDEX('Strategy &amp; KPI DB'!E:E,MATCH('DD Assessment'!$E33,'Strategy &amp; KPI DB'!$C:$C,0)),"")</f>
        <v/>
      </c>
      <c r="G33" s="144" t="str">
        <f ca="1">+IFERROR(INDEX('Strategy &amp; KPI DB'!F:F,MATCH('DD Assessment'!$E33,'Strategy &amp; KPI DB'!$C:$C,0)),"")</f>
        <v/>
      </c>
      <c r="H33" s="144" t="str">
        <f ca="1">+IFERROR(INDEX('SASB DB'!$D:$D,MATCH('DD Assessment'!$D33,'SASB DB'!$C:$C,0)),"")</f>
        <v/>
      </c>
      <c r="I33" s="145"/>
      <c r="J33" s="145"/>
      <c r="K33" s="124"/>
      <c r="L33" s="124"/>
      <c r="M33" s="124"/>
      <c r="N33" s="124"/>
      <c r="O33" s="124"/>
      <c r="P33" s="124"/>
      <c r="Q33" s="276">
        <f t="shared" ca="1" si="1"/>
        <v>0</v>
      </c>
      <c r="S33" s="262" t="s">
        <v>454</v>
      </c>
      <c r="U33" s="270" t="str">
        <f ca="1">+IFERROR(INDEX(Weightings!C:C,MATCH('DD Assessment'!$D33,Weightings!$B:$B,0)),"")</f>
        <v/>
      </c>
      <c r="V33" s="270" t="str">
        <f ca="1">+IFERROR(INDEX(Weightings!D:D,MATCH('DD Assessment'!$D33,Weightings!$B:$B,0)),"")</f>
        <v/>
      </c>
      <c r="W33" s="270" t="str">
        <f ca="1">+IFERROR(INDEX(Weightings!E:E,MATCH('DD Assessment'!$D33,Weightings!$B:$B,0)),"")</f>
        <v/>
      </c>
      <c r="X33" s="270" t="str">
        <f ca="1">+IFERROR(INDEX(Weightings!F:F,MATCH('DD Assessment'!$D33,Weightings!$B:$B,0)),"")</f>
        <v/>
      </c>
      <c r="Y33" s="270" t="str">
        <f ca="1">+IFERROR(INDEX(Weightings!G:G,MATCH('DD Assessment'!$D33,Weightings!$B:$B,0)),"")</f>
        <v/>
      </c>
      <c r="Z33" s="270" t="str">
        <f ca="1">+IFERROR(INDEX(Weightings!H:H,MATCH('DD Assessment'!$D33,Weightings!$B:$B,0)),"")</f>
        <v/>
      </c>
      <c r="AG33" s="13">
        <f t="shared" si="3"/>
        <v>17</v>
      </c>
      <c r="AH33" s="13" t="str">
        <f t="shared" si="4"/>
        <v>N/A</v>
      </c>
    </row>
    <row r="34" spans="1:34" ht="230" customHeight="1" x14ac:dyDescent="0.35">
      <c r="A34" s="60" t="str">
        <f t="shared" ca="1" si="0"/>
        <v/>
      </c>
      <c r="C34" s="310">
        <f t="shared" si="2"/>
        <v>26</v>
      </c>
      <c r="D34" s="143" t="str">
        <f ca="1">+INDEX('CalcSheet (hide this)'!$AJ:$AJ,MATCH('DD Assessment'!$C34,'CalcSheet (hide this)'!$AI:$AI,0))</f>
        <v/>
      </c>
      <c r="E34" s="143" t="str">
        <f ca="1">+IFERROR(IF(INDEX('SASB DB'!$F:$F,MATCH('DD Assessment'!$D34,'SASB DB'!$C:$C,0))=0,"",INDEX('SASB DB'!$F:$F,MATCH('DD Assessment'!$D34,'SASB DB'!$C:$C,0))),"")</f>
        <v/>
      </c>
      <c r="F34" s="144" t="str">
        <f ca="1">+IFERROR(INDEX('Strategy &amp; KPI DB'!E:E,MATCH('DD Assessment'!$E34,'Strategy &amp; KPI DB'!$C:$C,0)),"")</f>
        <v/>
      </c>
      <c r="G34" s="144" t="str">
        <f ca="1">+IFERROR(INDEX('Strategy &amp; KPI DB'!F:F,MATCH('DD Assessment'!$E34,'Strategy &amp; KPI DB'!$C:$C,0)),"")</f>
        <v/>
      </c>
      <c r="H34" s="144" t="str">
        <f ca="1">+IFERROR(INDEX('SASB DB'!$D:$D,MATCH('DD Assessment'!$D34,'SASB DB'!$C:$C,0)),"")</f>
        <v/>
      </c>
      <c r="I34" s="145"/>
      <c r="J34" s="145"/>
      <c r="K34" s="124"/>
      <c r="L34" s="124"/>
      <c r="M34" s="124"/>
      <c r="N34" s="124"/>
      <c r="O34" s="124"/>
      <c r="P34" s="124"/>
      <c r="Q34" s="276">
        <f t="shared" ca="1" si="1"/>
        <v>0</v>
      </c>
      <c r="S34" s="262" t="s">
        <v>454</v>
      </c>
      <c r="U34" s="270" t="str">
        <f ca="1">+IFERROR(INDEX(Weightings!C:C,MATCH('DD Assessment'!$D34,Weightings!$B:$B,0)),"")</f>
        <v/>
      </c>
      <c r="V34" s="270" t="str">
        <f ca="1">+IFERROR(INDEX(Weightings!D:D,MATCH('DD Assessment'!$D34,Weightings!$B:$B,0)),"")</f>
        <v/>
      </c>
      <c r="W34" s="270" t="str">
        <f ca="1">+IFERROR(INDEX(Weightings!E:E,MATCH('DD Assessment'!$D34,Weightings!$B:$B,0)),"")</f>
        <v/>
      </c>
      <c r="X34" s="270" t="str">
        <f ca="1">+IFERROR(INDEX(Weightings!F:F,MATCH('DD Assessment'!$D34,Weightings!$B:$B,0)),"")</f>
        <v/>
      </c>
      <c r="Y34" s="270" t="str">
        <f ca="1">+IFERROR(INDEX(Weightings!G:G,MATCH('DD Assessment'!$D34,Weightings!$B:$B,0)),"")</f>
        <v/>
      </c>
      <c r="Z34" s="270" t="str">
        <f ca="1">+IFERROR(INDEX(Weightings!H:H,MATCH('DD Assessment'!$D34,Weightings!$B:$B,0)),"")</f>
        <v/>
      </c>
      <c r="AG34" s="13">
        <f t="shared" si="3"/>
        <v>17</v>
      </c>
      <c r="AH34" s="13" t="str">
        <f t="shared" si="4"/>
        <v>N/A</v>
      </c>
    </row>
    <row r="35" spans="1:34" ht="230" customHeight="1" x14ac:dyDescent="0.35">
      <c r="C35" s="310">
        <f t="shared" si="2"/>
        <v>27</v>
      </c>
      <c r="D35" s="143" t="str">
        <f ca="1">+INDEX('CalcSheet (hide this)'!$AJ:$AJ,MATCH('DD Assessment'!$C35,'CalcSheet (hide this)'!$AI:$AI,0))</f>
        <v/>
      </c>
      <c r="E35" s="143" t="str">
        <f ca="1">+IFERROR(IF(INDEX('SASB DB'!$F:$F,MATCH('DD Assessment'!$D35,'SASB DB'!$C:$C,0))=0,"",INDEX('SASB DB'!$F:$F,MATCH('DD Assessment'!$D35,'SASB DB'!$C:$C,0))),"")</f>
        <v/>
      </c>
      <c r="F35" s="144" t="str">
        <f ca="1">+IFERROR(INDEX('Strategy &amp; KPI DB'!E:E,MATCH('DD Assessment'!$E35,'Strategy &amp; KPI DB'!$C:$C,0)),"")</f>
        <v/>
      </c>
      <c r="G35" s="144" t="str">
        <f ca="1">+IFERROR(INDEX('Strategy &amp; KPI DB'!F:F,MATCH('DD Assessment'!$E35,'Strategy &amp; KPI DB'!$C:$C,0)),"")</f>
        <v/>
      </c>
      <c r="H35" s="144" t="str">
        <f ca="1">+IFERROR(INDEX('SASB DB'!$D:$D,MATCH('DD Assessment'!$D35,'SASB DB'!$C:$C,0)),"")</f>
        <v/>
      </c>
      <c r="I35" s="145"/>
      <c r="J35" s="145"/>
      <c r="K35" s="124"/>
      <c r="L35" s="124"/>
      <c r="M35" s="124"/>
      <c r="N35" s="124"/>
      <c r="O35" s="124"/>
      <c r="P35" s="124"/>
      <c r="Q35" s="276">
        <f t="shared" ca="1" si="1"/>
        <v>0</v>
      </c>
      <c r="S35" s="262" t="s">
        <v>454</v>
      </c>
      <c r="U35" s="270" t="str">
        <f ca="1">+IFERROR(INDEX(Weightings!C:C,MATCH('DD Assessment'!$D35,Weightings!$B:$B,0)),"")</f>
        <v/>
      </c>
      <c r="V35" s="270" t="str">
        <f ca="1">+IFERROR(INDEX(Weightings!D:D,MATCH('DD Assessment'!$D35,Weightings!$B:$B,0)),"")</f>
        <v/>
      </c>
      <c r="W35" s="270" t="str">
        <f ca="1">+IFERROR(INDEX(Weightings!E:E,MATCH('DD Assessment'!$D35,Weightings!$B:$B,0)),"")</f>
        <v/>
      </c>
      <c r="X35" s="270" t="str">
        <f ca="1">+IFERROR(INDEX(Weightings!F:F,MATCH('DD Assessment'!$D35,Weightings!$B:$B,0)),"")</f>
        <v/>
      </c>
      <c r="Y35" s="270" t="str">
        <f ca="1">+IFERROR(INDEX(Weightings!G:G,MATCH('DD Assessment'!$D35,Weightings!$B:$B,0)),"")</f>
        <v/>
      </c>
      <c r="Z35" s="270" t="str">
        <f ca="1">+IFERROR(INDEX(Weightings!H:H,MATCH('DD Assessment'!$D35,Weightings!$B:$B,0)),"")</f>
        <v/>
      </c>
      <c r="AG35" s="13">
        <f t="shared" si="3"/>
        <v>17</v>
      </c>
      <c r="AH35" s="13" t="str">
        <f t="shared" si="4"/>
        <v>N/A</v>
      </c>
    </row>
    <row r="36" spans="1:34" ht="230" customHeight="1" x14ac:dyDescent="0.35">
      <c r="C36" s="310">
        <f t="shared" si="2"/>
        <v>28</v>
      </c>
      <c r="D36" s="143" t="str">
        <f ca="1">+INDEX('CalcSheet (hide this)'!$AJ:$AJ,MATCH('DD Assessment'!$C36,'CalcSheet (hide this)'!$AI:$AI,0))</f>
        <v/>
      </c>
      <c r="E36" s="143" t="str">
        <f ca="1">+IFERROR(IF(INDEX('SASB DB'!$F:$F,MATCH('DD Assessment'!$D36,'SASB DB'!$C:$C,0))=0,"",INDEX('SASB DB'!$F:$F,MATCH('DD Assessment'!$D36,'SASB DB'!$C:$C,0))),"")</f>
        <v/>
      </c>
      <c r="F36" s="144" t="str">
        <f ca="1">+IFERROR(INDEX('Strategy &amp; KPI DB'!E:E,MATCH('DD Assessment'!$E36,'Strategy &amp; KPI DB'!$C:$C,0)),"")</f>
        <v/>
      </c>
      <c r="G36" s="144" t="str">
        <f ca="1">+IFERROR(INDEX('Strategy &amp; KPI DB'!F:F,MATCH('DD Assessment'!$E36,'Strategy &amp; KPI DB'!$C:$C,0)),"")</f>
        <v/>
      </c>
      <c r="H36" s="144" t="str">
        <f ca="1">+IFERROR(INDEX('SASB DB'!$D:$D,MATCH('DD Assessment'!$D36,'SASB DB'!$C:$C,0)),"")</f>
        <v/>
      </c>
      <c r="I36" s="145"/>
      <c r="J36" s="145"/>
      <c r="K36" s="124"/>
      <c r="L36" s="124"/>
      <c r="M36" s="124"/>
      <c r="N36" s="124"/>
      <c r="O36" s="124"/>
      <c r="P36" s="124"/>
      <c r="Q36" s="276">
        <f t="shared" ca="1" si="1"/>
        <v>0</v>
      </c>
      <c r="S36" s="262" t="s">
        <v>454</v>
      </c>
      <c r="U36" s="270" t="str">
        <f ca="1">+IFERROR(INDEX(Weightings!C:C,MATCH('DD Assessment'!$D36,Weightings!$B:$B,0)),"")</f>
        <v/>
      </c>
      <c r="V36" s="270" t="str">
        <f ca="1">+IFERROR(INDEX(Weightings!D:D,MATCH('DD Assessment'!$D36,Weightings!$B:$B,0)),"")</f>
        <v/>
      </c>
      <c r="W36" s="270" t="str">
        <f ca="1">+IFERROR(INDEX(Weightings!E:E,MATCH('DD Assessment'!$D36,Weightings!$B:$B,0)),"")</f>
        <v/>
      </c>
      <c r="X36" s="270" t="str">
        <f ca="1">+IFERROR(INDEX(Weightings!F:F,MATCH('DD Assessment'!$D36,Weightings!$B:$B,0)),"")</f>
        <v/>
      </c>
      <c r="Y36" s="270" t="str">
        <f ca="1">+IFERROR(INDEX(Weightings!G:G,MATCH('DD Assessment'!$D36,Weightings!$B:$B,0)),"")</f>
        <v/>
      </c>
      <c r="Z36" s="270" t="str">
        <f ca="1">+IFERROR(INDEX(Weightings!H:H,MATCH('DD Assessment'!$D36,Weightings!$B:$B,0)),"")</f>
        <v/>
      </c>
      <c r="AG36" s="13">
        <f t="shared" si="3"/>
        <v>17</v>
      </c>
      <c r="AH36" s="13" t="str">
        <f t="shared" si="4"/>
        <v>N/A</v>
      </c>
    </row>
    <row r="37" spans="1:34" ht="230" customHeight="1" x14ac:dyDescent="0.35">
      <c r="C37" s="310">
        <f t="shared" si="2"/>
        <v>29</v>
      </c>
      <c r="D37" s="143" t="str">
        <f ca="1">+INDEX('CalcSheet (hide this)'!$AJ:$AJ,MATCH('DD Assessment'!$C37,'CalcSheet (hide this)'!$AI:$AI,0))</f>
        <v/>
      </c>
      <c r="E37" s="143" t="str">
        <f ca="1">+IFERROR(IF(INDEX('SASB DB'!$F:$F,MATCH('DD Assessment'!$D37,'SASB DB'!$C:$C,0))=0,"",INDEX('SASB DB'!$F:$F,MATCH('DD Assessment'!$D37,'SASB DB'!$C:$C,0))),"")</f>
        <v/>
      </c>
      <c r="F37" s="144" t="str">
        <f ca="1">+IFERROR(INDEX('Strategy &amp; KPI DB'!E:E,MATCH('DD Assessment'!$E37,'Strategy &amp; KPI DB'!$C:$C,0)),"")</f>
        <v/>
      </c>
      <c r="G37" s="144" t="str">
        <f ca="1">+IFERROR(INDEX('Strategy &amp; KPI DB'!F:F,MATCH('DD Assessment'!$E37,'Strategy &amp; KPI DB'!$C:$C,0)),"")</f>
        <v/>
      </c>
      <c r="H37" s="144" t="str">
        <f ca="1">+IFERROR(INDEX('SASB DB'!$D:$D,MATCH('DD Assessment'!$D37,'SASB DB'!$C:$C,0)),"")</f>
        <v/>
      </c>
      <c r="I37" s="145"/>
      <c r="J37" s="145"/>
      <c r="K37" s="124"/>
      <c r="L37" s="124"/>
      <c r="M37" s="124"/>
      <c r="N37" s="124"/>
      <c r="O37" s="124"/>
      <c r="P37" s="124"/>
      <c r="Q37" s="276">
        <f t="shared" ca="1" si="1"/>
        <v>0</v>
      </c>
      <c r="S37" s="262" t="s">
        <v>454</v>
      </c>
      <c r="U37" s="270" t="str">
        <f ca="1">+IFERROR(INDEX(Weightings!C:C,MATCH('DD Assessment'!$D37,Weightings!$B:$B,0)),"")</f>
        <v/>
      </c>
      <c r="V37" s="270" t="str">
        <f ca="1">+IFERROR(INDEX(Weightings!D:D,MATCH('DD Assessment'!$D37,Weightings!$B:$B,0)),"")</f>
        <v/>
      </c>
      <c r="W37" s="270" t="str">
        <f ca="1">+IFERROR(INDEX(Weightings!E:E,MATCH('DD Assessment'!$D37,Weightings!$B:$B,0)),"")</f>
        <v/>
      </c>
      <c r="X37" s="270" t="str">
        <f ca="1">+IFERROR(INDEX(Weightings!F:F,MATCH('DD Assessment'!$D37,Weightings!$B:$B,0)),"")</f>
        <v/>
      </c>
      <c r="Y37" s="270" t="str">
        <f ca="1">+IFERROR(INDEX(Weightings!G:G,MATCH('DD Assessment'!$D37,Weightings!$B:$B,0)),"")</f>
        <v/>
      </c>
      <c r="Z37" s="270" t="str">
        <f ca="1">+IFERROR(INDEX(Weightings!H:H,MATCH('DD Assessment'!$D37,Weightings!$B:$B,0)),"")</f>
        <v/>
      </c>
      <c r="AG37" s="13">
        <f t="shared" si="3"/>
        <v>17</v>
      </c>
      <c r="AH37" s="13" t="str">
        <f t="shared" si="4"/>
        <v>N/A</v>
      </c>
    </row>
    <row r="38" spans="1:34" ht="230" customHeight="1" x14ac:dyDescent="0.35">
      <c r="C38" s="310">
        <f t="shared" si="2"/>
        <v>30</v>
      </c>
      <c r="D38" s="143" t="str">
        <f ca="1">+INDEX('CalcSheet (hide this)'!$AJ:$AJ,MATCH('DD Assessment'!$C38,'CalcSheet (hide this)'!$AI:$AI,0))</f>
        <v/>
      </c>
      <c r="E38" s="143" t="str">
        <f ca="1">+IFERROR(IF(INDEX('SASB DB'!$F:$F,MATCH('DD Assessment'!$D38,'SASB DB'!$C:$C,0))=0,"",INDEX('SASB DB'!$F:$F,MATCH('DD Assessment'!$D38,'SASB DB'!$C:$C,0))),"")</f>
        <v/>
      </c>
      <c r="F38" s="144" t="str">
        <f ca="1">+IFERROR(INDEX('Strategy &amp; KPI DB'!E:E,MATCH('DD Assessment'!$E38,'Strategy &amp; KPI DB'!$C:$C,0)),"")</f>
        <v/>
      </c>
      <c r="G38" s="144" t="str">
        <f ca="1">+IFERROR(INDEX('Strategy &amp; KPI DB'!F:F,MATCH('DD Assessment'!$E38,'Strategy &amp; KPI DB'!$C:$C,0)),"")</f>
        <v/>
      </c>
      <c r="H38" s="144" t="str">
        <f ca="1">+IFERROR(INDEX('SASB DB'!$D:$D,MATCH('DD Assessment'!$D38,'SASB DB'!$C:$C,0)),"")</f>
        <v/>
      </c>
      <c r="I38" s="145"/>
      <c r="J38" s="145"/>
      <c r="K38" s="124"/>
      <c r="L38" s="124"/>
      <c r="M38" s="124"/>
      <c r="N38" s="124"/>
      <c r="O38" s="124"/>
      <c r="P38" s="124"/>
      <c r="Q38" s="276">
        <f t="shared" ca="1" si="1"/>
        <v>0</v>
      </c>
      <c r="S38" s="262" t="s">
        <v>454</v>
      </c>
      <c r="U38" s="270" t="str">
        <f ca="1">+IFERROR(INDEX(Weightings!C:C,MATCH('DD Assessment'!$D38,Weightings!$B:$B,0)),"")</f>
        <v/>
      </c>
      <c r="V38" s="270" t="str">
        <f ca="1">+IFERROR(INDEX(Weightings!D:D,MATCH('DD Assessment'!$D38,Weightings!$B:$B,0)),"")</f>
        <v/>
      </c>
      <c r="W38" s="270" t="str">
        <f ca="1">+IFERROR(INDEX(Weightings!E:E,MATCH('DD Assessment'!$D38,Weightings!$B:$B,0)),"")</f>
        <v/>
      </c>
      <c r="X38" s="270" t="str">
        <f ca="1">+IFERROR(INDEX(Weightings!F:F,MATCH('DD Assessment'!$D38,Weightings!$B:$B,0)),"")</f>
        <v/>
      </c>
      <c r="Y38" s="270" t="str">
        <f ca="1">+IFERROR(INDEX(Weightings!G:G,MATCH('DD Assessment'!$D38,Weightings!$B:$B,0)),"")</f>
        <v/>
      </c>
      <c r="Z38" s="270" t="str">
        <f ca="1">+IFERROR(INDEX(Weightings!H:H,MATCH('DD Assessment'!$D38,Weightings!$B:$B,0)),"")</f>
        <v/>
      </c>
      <c r="AG38" s="13">
        <f t="shared" ref="AG38" si="5">IF(S38="Remove",AG37,AG37+1)</f>
        <v>17</v>
      </c>
      <c r="AH38" s="13" t="str">
        <f t="shared" ref="AH38" si="6">IF(S38="Remove","N/A",AG38)</f>
        <v>N/A</v>
      </c>
    </row>
  </sheetData>
  <conditionalFormatting sqref="Q9:Q38">
    <cfRule type="cellIs" dxfId="14" priority="10" operator="lessThan">
      <formula>2</formula>
    </cfRule>
    <cfRule type="cellIs" dxfId="13" priority="11" operator="between">
      <formula>2</formula>
      <formula>4</formula>
    </cfRule>
    <cfRule type="cellIs" dxfId="12" priority="12" operator="greaterThan">
      <formula>4</formula>
    </cfRule>
  </conditionalFormatting>
  <conditionalFormatting sqref="Q10:Q38">
    <cfRule type="cellIs" dxfId="11" priority="9" operator="equal">
      <formula>0</formula>
    </cfRule>
  </conditionalFormatting>
  <dataValidations count="1">
    <dataValidation type="list" allowBlank="1" showInputMessage="1" showErrorMessage="1" sqref="S9:S38" xr:uid="{0E1153F0-0EAF-4C2F-9608-94023C7CCD5B}">
      <formula1>$AJ$9:$AJ$10</formula1>
    </dataValidation>
  </dataValidations>
  <pageMargins left="0.7" right="0.7" top="0.75" bottom="0.75" header="0.3" footer="0.3"/>
  <pageSetup paperSize="9" scale="10"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DDE03F1-D1A4-4777-B287-ED0BD04E3C9B}">
          <x14:formula1>
            <xm:f>'SASB DB'!$BC$7:$EL$7</xm:f>
          </x14:formula1>
          <xm:sqref>E6:G6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6371-F5E0-4857-B73A-AEEF129EEC18}">
  <sheetPr>
    <tabColor theme="9" tint="0.39997558519241921"/>
  </sheetPr>
  <dimension ref="B2:U12"/>
  <sheetViews>
    <sheetView showGridLines="0" zoomScale="70" zoomScaleNormal="70" workbookViewId="0">
      <pane xSplit="3" ySplit="6" topLeftCell="D7" activePane="bottomRight" state="frozen"/>
      <selection pane="topRight" activeCell="D1" sqref="D1"/>
      <selection pane="bottomLeft" activeCell="A7" sqref="A7"/>
      <selection pane="bottomRight"/>
    </sheetView>
  </sheetViews>
  <sheetFormatPr defaultColWidth="8.90625" defaultRowHeight="14.5" x14ac:dyDescent="0.35"/>
  <cols>
    <col min="1" max="2" width="2.6328125" style="1" customWidth="1"/>
    <col min="3" max="3" width="19.36328125" style="1" customWidth="1"/>
    <col min="4" max="4" width="44" style="1" customWidth="1"/>
    <col min="5" max="5" width="66.54296875" style="1" customWidth="1"/>
    <col min="6" max="6" width="2.6328125" style="1" customWidth="1"/>
    <col min="7" max="9" width="32.6328125" style="1" customWidth="1"/>
    <col min="10" max="10" width="2.6328125" style="1" customWidth="1"/>
    <col min="11" max="11" width="41.81640625" style="1" customWidth="1"/>
    <col min="22" max="16384" width="8.90625" style="1"/>
  </cols>
  <sheetData>
    <row r="2" spans="2:11" x14ac:dyDescent="0.35">
      <c r="B2" s="102" t="s">
        <v>424</v>
      </c>
      <c r="C2" s="100"/>
      <c r="D2" s="100"/>
      <c r="E2" s="100"/>
      <c r="F2" s="100"/>
      <c r="G2" s="100"/>
      <c r="H2" s="100"/>
      <c r="I2" s="100"/>
      <c r="J2" s="100"/>
      <c r="K2" s="101"/>
    </row>
    <row r="4" spans="2:11" s="1" customFormat="1" ht="72.5" x14ac:dyDescent="0.35">
      <c r="B4" s="157" t="s">
        <v>387</v>
      </c>
      <c r="C4" s="157"/>
      <c r="D4" s="171" t="s">
        <v>459</v>
      </c>
      <c r="E4" s="170"/>
      <c r="F4" s="8"/>
      <c r="G4" s="172" t="s">
        <v>460</v>
      </c>
      <c r="H4" s="173"/>
      <c r="I4" s="174"/>
    </row>
    <row r="5" spans="2:11" s="1" customFormat="1" x14ac:dyDescent="0.35">
      <c r="B5" s="3"/>
      <c r="C5" s="3"/>
      <c r="D5" s="3"/>
    </row>
    <row r="6" spans="2:11" s="52" customFormat="1" x14ac:dyDescent="0.35">
      <c r="B6" s="229" t="s">
        <v>152</v>
      </c>
      <c r="C6" s="230" t="s">
        <v>325</v>
      </c>
      <c r="D6" s="230" t="s">
        <v>190</v>
      </c>
      <c r="E6" s="231" t="s">
        <v>221</v>
      </c>
      <c r="F6" s="232"/>
      <c r="G6" s="227" t="s">
        <v>523</v>
      </c>
      <c r="H6" s="230" t="s">
        <v>524</v>
      </c>
      <c r="I6" s="231" t="s">
        <v>525</v>
      </c>
      <c r="K6" s="157" t="s">
        <v>420</v>
      </c>
    </row>
    <row r="7" spans="2:11" ht="87" x14ac:dyDescent="0.35">
      <c r="B7" s="45">
        <v>1</v>
      </c>
      <c r="C7" s="43" t="s">
        <v>191</v>
      </c>
      <c r="D7" s="46" t="s">
        <v>406</v>
      </c>
      <c r="E7" s="10" t="s">
        <v>407</v>
      </c>
      <c r="F7" s="120"/>
      <c r="G7" s="10" t="s">
        <v>464</v>
      </c>
      <c r="H7" s="10" t="s">
        <v>465</v>
      </c>
      <c r="I7" s="10" t="s">
        <v>466</v>
      </c>
      <c r="K7" s="10" t="s">
        <v>388</v>
      </c>
    </row>
    <row r="8" spans="2:11" ht="101.5" x14ac:dyDescent="0.35">
      <c r="B8" s="45">
        <f>+B7+1</f>
        <v>2</v>
      </c>
      <c r="C8" s="43" t="s">
        <v>192</v>
      </c>
      <c r="D8" s="46" t="s">
        <v>386</v>
      </c>
      <c r="E8" s="10" t="s">
        <v>467</v>
      </c>
      <c r="F8" s="120"/>
      <c r="G8" s="10" t="s">
        <v>468</v>
      </c>
      <c r="H8" s="10" t="s">
        <v>469</v>
      </c>
      <c r="I8" s="10" t="s">
        <v>470</v>
      </c>
      <c r="K8" s="7" t="s">
        <v>388</v>
      </c>
    </row>
    <row r="9" spans="2:11" ht="87" x14ac:dyDescent="0.35">
      <c r="B9" s="45">
        <f>+B8+1</f>
        <v>3</v>
      </c>
      <c r="C9" s="43" t="s">
        <v>193</v>
      </c>
      <c r="D9" s="46" t="s">
        <v>408</v>
      </c>
      <c r="E9" s="10" t="s">
        <v>341</v>
      </c>
      <c r="F9" s="120"/>
      <c r="G9" s="10" t="s">
        <v>449</v>
      </c>
      <c r="H9" s="10" t="s">
        <v>450</v>
      </c>
      <c r="I9" s="10" t="s">
        <v>451</v>
      </c>
      <c r="K9" s="7" t="s">
        <v>398</v>
      </c>
    </row>
    <row r="10" spans="2:11" ht="116" x14ac:dyDescent="0.35">
      <c r="B10" s="45">
        <f>+B9+1</f>
        <v>4</v>
      </c>
      <c r="C10" s="43" t="s">
        <v>194</v>
      </c>
      <c r="D10" s="46" t="s">
        <v>389</v>
      </c>
      <c r="E10" s="10" t="s">
        <v>390</v>
      </c>
      <c r="F10" s="120"/>
      <c r="G10" s="10" t="s">
        <v>447</v>
      </c>
      <c r="H10" s="10" t="s">
        <v>448</v>
      </c>
      <c r="I10" s="10" t="s">
        <v>471</v>
      </c>
      <c r="K10" s="7" t="s">
        <v>399</v>
      </c>
    </row>
    <row r="11" spans="2:11" ht="116" x14ac:dyDescent="0.35">
      <c r="B11" s="45">
        <f>+B10+1</f>
        <v>5</v>
      </c>
      <c r="C11" s="62" t="s">
        <v>195</v>
      </c>
      <c r="D11" s="46" t="s">
        <v>391</v>
      </c>
      <c r="E11" s="10" t="s">
        <v>472</v>
      </c>
      <c r="F11" s="120"/>
      <c r="G11" s="10" t="s">
        <v>482</v>
      </c>
      <c r="H11" s="10" t="s">
        <v>483</v>
      </c>
      <c r="I11" s="10" t="s">
        <v>473</v>
      </c>
      <c r="K11" s="7" t="s">
        <v>400</v>
      </c>
    </row>
    <row r="12" spans="2:11" ht="87" x14ac:dyDescent="0.35">
      <c r="B12" s="45">
        <f>+B11+1</f>
        <v>6</v>
      </c>
      <c r="C12" s="62" t="s">
        <v>422</v>
      </c>
      <c r="D12" s="46" t="s">
        <v>423</v>
      </c>
      <c r="E12" s="10" t="s">
        <v>474</v>
      </c>
      <c r="F12" s="120"/>
      <c r="G12" s="10" t="s">
        <v>452</v>
      </c>
      <c r="H12" s="10" t="s">
        <v>475</v>
      </c>
      <c r="I12" s="10" t="s">
        <v>453</v>
      </c>
      <c r="K12" s="7" t="s">
        <v>401</v>
      </c>
    </row>
  </sheetData>
  <pageMargins left="0.7" right="0.7" top="0.75" bottom="0.75" header="0.3" footer="0.3"/>
  <pageSetup paperSize="9" scale="30" orientation="portrait" r:id="rId1"/>
  <colBreaks count="1" manualBreakCount="1">
    <brk id="12" max="19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4550-4FC1-4428-B391-2141D4293031}">
  <sheetPr>
    <tabColor theme="9" tint="0.39997558519241921"/>
  </sheetPr>
  <dimension ref="A1:AQ35"/>
  <sheetViews>
    <sheetView showGridLines="0" zoomScale="55" zoomScaleNormal="55" workbookViewId="0">
      <pane xSplit="5" ySplit="5" topLeftCell="F6" activePane="bottomRight" state="frozen"/>
      <selection pane="topRight" activeCell="F1" sqref="F1"/>
      <selection pane="bottomLeft" activeCell="A6" sqref="A6"/>
      <selection pane="bottomRight"/>
    </sheetView>
  </sheetViews>
  <sheetFormatPr defaultColWidth="8.90625" defaultRowHeight="14.5" outlineLevelRow="1" outlineLevelCol="1" x14ac:dyDescent="0.35"/>
  <cols>
    <col min="1" max="2" width="2.6328125" style="60" customWidth="1"/>
    <col min="3" max="3" width="3.08984375" style="60" bestFit="1" customWidth="1"/>
    <col min="4" max="5" width="30.6328125" style="1" customWidth="1"/>
    <col min="6" max="6" width="2.6328125" style="1" customWidth="1"/>
    <col min="7" max="12" width="15.6328125" style="1" customWidth="1"/>
    <col min="13" max="13" width="2.6328125" style="1" customWidth="1"/>
    <col min="14" max="14" width="15.6328125" style="1" customWidth="1"/>
    <col min="15" max="15" width="2.6328125" style="1" customWidth="1"/>
    <col min="16" max="16" width="61.90625" customWidth="1"/>
    <col min="17" max="17" width="2.6328125" style="1" customWidth="1"/>
    <col min="18" max="18" width="44.6328125" style="1" customWidth="1"/>
    <col min="19" max="21" width="2.6328125" style="1" hidden="1" customWidth="1" outlineLevel="1"/>
    <col min="22" max="23" width="30.6328125" style="1" hidden="1" customWidth="1" outlineLevel="1"/>
    <col min="24" max="24" width="2.6328125" style="1" hidden="1" customWidth="1" outlineLevel="1"/>
    <col min="25" max="30" width="15.6328125" style="1" hidden="1" customWidth="1" outlineLevel="1"/>
    <col min="31" max="31" width="2.6328125" style="1" hidden="1" customWidth="1" outlineLevel="1"/>
    <col min="32" max="32" width="15.6328125" style="1" hidden="1" customWidth="1" outlineLevel="1"/>
    <col min="33" max="33" width="2.6328125" style="1" hidden="1" customWidth="1" outlineLevel="1"/>
    <col min="34" max="34" width="10.1796875" style="1" hidden="1" customWidth="1" outlineLevel="1"/>
    <col min="35" max="35" width="2.6328125" style="1" hidden="1" customWidth="1" outlineLevel="1"/>
    <col min="36" max="36" width="8.90625" style="1" hidden="1" customWidth="1" outlineLevel="1"/>
    <col min="37" max="37" width="2.6328125" style="1" hidden="1" customWidth="1" outlineLevel="1"/>
    <col min="38" max="38" width="24.1796875" style="1" hidden="1" customWidth="1" collapsed="1"/>
    <col min="39" max="39" width="24.1796875" style="1" hidden="1" customWidth="1"/>
    <col min="40" max="40" width="2.6328125" style="1" hidden="1" customWidth="1"/>
    <col min="41" max="41" width="24.1796875" style="1" hidden="1" customWidth="1"/>
    <col min="42" max="42" width="2.6328125" style="1" hidden="1" customWidth="1"/>
    <col min="43" max="43" width="8.90625" style="1" hidden="1" customWidth="1"/>
    <col min="44" max="44" width="8.90625" style="1" customWidth="1"/>
    <col min="45" max="16384" width="8.90625" style="1"/>
  </cols>
  <sheetData>
    <row r="1" spans="1:41" x14ac:dyDescent="0.35">
      <c r="P1" s="1"/>
      <c r="R1"/>
    </row>
    <row r="2" spans="1:41" ht="18.5" x14ac:dyDescent="0.45">
      <c r="D2" s="61" t="s">
        <v>346</v>
      </c>
      <c r="E2" s="36"/>
      <c r="F2" s="36"/>
      <c r="G2" s="36"/>
      <c r="H2" s="36"/>
      <c r="I2" s="36"/>
      <c r="J2" s="36"/>
      <c r="K2" s="36"/>
      <c r="L2" s="36"/>
      <c r="M2" s="36"/>
      <c r="N2" s="36"/>
      <c r="O2" s="36"/>
      <c r="P2" s="36"/>
      <c r="Q2" s="36"/>
      <c r="R2" s="35"/>
      <c r="V2" s="61" t="s">
        <v>421</v>
      </c>
      <c r="W2" s="159"/>
      <c r="X2" s="36"/>
      <c r="Y2" s="36"/>
      <c r="Z2" s="36"/>
      <c r="AA2" s="36"/>
      <c r="AB2" s="36"/>
      <c r="AC2" s="36"/>
      <c r="AD2" s="36"/>
      <c r="AE2" s="36"/>
      <c r="AF2" s="36"/>
      <c r="AG2" s="36"/>
      <c r="AH2" s="36"/>
      <c r="AI2" s="36"/>
      <c r="AJ2" s="36"/>
      <c r="AK2" s="36"/>
      <c r="AL2" s="36"/>
      <c r="AM2" s="36"/>
      <c r="AN2" s="36"/>
      <c r="AO2" s="35"/>
    </row>
    <row r="3" spans="1:41" ht="77.5" x14ac:dyDescent="0.35">
      <c r="D3" s="329" t="str">
        <f>+'DD Assessment'!E5</f>
        <v>FILL OUT TARGET NAME</v>
      </c>
      <c r="P3" s="420" t="s">
        <v>964</v>
      </c>
      <c r="Q3" s="328"/>
      <c r="R3" s="328"/>
      <c r="V3" s="71" t="s">
        <v>644</v>
      </c>
      <c r="W3" s="67"/>
    </row>
    <row r="4" spans="1:41" x14ac:dyDescent="0.35">
      <c r="AL4" s="67" t="s">
        <v>457</v>
      </c>
      <c r="AM4" s="67" t="s">
        <v>457</v>
      </c>
    </row>
    <row r="5" spans="1:41" ht="46.5" x14ac:dyDescent="0.35">
      <c r="D5" s="19" t="s">
        <v>159</v>
      </c>
      <c r="E5" s="19" t="s">
        <v>196</v>
      </c>
      <c r="F5" s="90"/>
      <c r="G5" s="17" t="s">
        <v>191</v>
      </c>
      <c r="H5" s="17" t="s">
        <v>192</v>
      </c>
      <c r="I5" s="17" t="s">
        <v>193</v>
      </c>
      <c r="J5" s="17" t="s">
        <v>194</v>
      </c>
      <c r="K5" s="17" t="s">
        <v>195</v>
      </c>
      <c r="L5" s="17" t="s">
        <v>237</v>
      </c>
      <c r="M5" s="90"/>
      <c r="N5" s="17" t="s">
        <v>214</v>
      </c>
      <c r="O5" s="87"/>
      <c r="P5" s="139" t="s">
        <v>170</v>
      </c>
      <c r="Q5" s="47"/>
      <c r="R5" s="167" t="s">
        <v>961</v>
      </c>
      <c r="V5" s="19" t="s">
        <v>159</v>
      </c>
      <c r="W5" s="19" t="s">
        <v>196</v>
      </c>
      <c r="X5" s="90"/>
      <c r="Y5" s="17" t="s">
        <v>191</v>
      </c>
      <c r="Z5" s="17" t="s">
        <v>192</v>
      </c>
      <c r="AA5" s="17" t="s">
        <v>193</v>
      </c>
      <c r="AB5" s="17" t="s">
        <v>194</v>
      </c>
      <c r="AC5" s="17" t="s">
        <v>195</v>
      </c>
      <c r="AD5" s="17" t="s">
        <v>237</v>
      </c>
      <c r="AE5" s="90"/>
      <c r="AF5" s="17" t="s">
        <v>214</v>
      </c>
      <c r="AH5" s="17" t="s">
        <v>238</v>
      </c>
      <c r="AL5" s="17" t="s">
        <v>456</v>
      </c>
      <c r="AM5" s="17" t="s">
        <v>455</v>
      </c>
      <c r="AO5" s="17" t="s">
        <v>155</v>
      </c>
    </row>
    <row r="6" spans="1:41" ht="60" customHeight="1" x14ac:dyDescent="0.35">
      <c r="A6" s="60" t="str">
        <f ca="1">+D6&amp;E6</f>
        <v/>
      </c>
      <c r="C6" s="310">
        <v>1</v>
      </c>
      <c r="D6" s="91" t="str">
        <f ca="1">+IFERROR(INDEX($V$6:$V$35,MATCH($C6,$AH$6:$AH$35,0)),"")</f>
        <v/>
      </c>
      <c r="E6" s="91" t="str">
        <f ca="1">+IFERROR(INDEX($W$6:$W$35,MATCH($C6,$AH$6:$AH$35,0)),"")</f>
        <v/>
      </c>
      <c r="F6" s="47"/>
      <c r="G6" s="92" t="str">
        <f ca="1">+IF($D6="","",(INDEX('DD Assessment'!K:K,MATCH('Ranked Table'!$D6&amp;'Ranked Table'!$E6,'DD Assessment'!$A:$A,0))))</f>
        <v/>
      </c>
      <c r="H6" s="92" t="str">
        <f ca="1">+IF($D6="","",(INDEX('DD Assessment'!L:L,MATCH('Ranked Table'!$D6&amp;'Ranked Table'!$E6,'DD Assessment'!$A:$A,0))))</f>
        <v/>
      </c>
      <c r="I6" s="92" t="str">
        <f ca="1">+IF($D6="","",(INDEX('DD Assessment'!M:M,MATCH('Ranked Table'!$D6&amp;'Ranked Table'!$E6,'DD Assessment'!$A:$A,0))))</f>
        <v/>
      </c>
      <c r="J6" s="92" t="str">
        <f ca="1">+IF($D6="","",(INDEX('DD Assessment'!N:N,MATCH('Ranked Table'!$D6&amp;'Ranked Table'!$E6,'DD Assessment'!$A:$A,0))))</f>
        <v/>
      </c>
      <c r="K6" s="92" t="str">
        <f ca="1">+IF($D6="","",(INDEX('DD Assessment'!O:O,MATCH('Ranked Table'!$D6&amp;'Ranked Table'!$E6,'DD Assessment'!$A:$A,0))))</f>
        <v/>
      </c>
      <c r="L6" s="92" t="str">
        <f ca="1">+IF($D6="","",(INDEX('DD Assessment'!P:P,MATCH('Ranked Table'!$D6&amp;'Ranked Table'!$E6,'DD Assessment'!$A:$A,0))))</f>
        <v/>
      </c>
      <c r="M6" s="90"/>
      <c r="N6" s="89" t="str">
        <f ca="1">+IF($D6="","",(INDEX('DD Assessment'!Q:Q,MATCH('Ranked Table'!$D6&amp;'Ranked Table'!$E6,'DD Assessment'!$A:$A,0))))</f>
        <v/>
      </c>
      <c r="O6" s="88"/>
      <c r="P6" s="140" t="str">
        <f ca="1">+IFERROR(INDEX('DD Assessment'!$G:$G,MATCH('Ranked Table'!D6&amp;'Ranked Table'!E6,'DD Assessment'!$A:$A,0)),"N/A")</f>
        <v/>
      </c>
      <c r="Q6" s="47"/>
      <c r="R6" s="243" t="s">
        <v>458</v>
      </c>
      <c r="U6" s="52">
        <v>1</v>
      </c>
      <c r="V6" s="91" t="str">
        <f ca="1">+IFERROR(INDEX('DD Assessment'!D:D,MATCH('Ranked Table'!$U6,'DD Assessment'!$AH:$AH,0)),"")</f>
        <v/>
      </c>
      <c r="W6" s="91" t="str">
        <f ca="1">+IFERROR(INDEX('DD Assessment'!E:E,MATCH('Ranked Table'!$U6,'DD Assessment'!$AH:$AH,0)),"")</f>
        <v/>
      </c>
      <c r="X6" s="47"/>
      <c r="Y6" s="92" t="str">
        <f ca="1">+IF($V6="","",(INDEX('DD Assessment'!K:K,MATCH('Ranked Table'!$V6&amp;'Ranked Table'!$W6,'DD Assessment'!$A:$A,0))))</f>
        <v/>
      </c>
      <c r="Z6" s="92" t="str">
        <f ca="1">+IF($V6="","",(INDEX('DD Assessment'!L:L,MATCH('Ranked Table'!$V6&amp;'Ranked Table'!$W6,'DD Assessment'!$A:$A,0))))</f>
        <v/>
      </c>
      <c r="AA6" s="92" t="str">
        <f ca="1">+IF($V6="","",(INDEX('DD Assessment'!M:M,MATCH('Ranked Table'!$V6&amp;'Ranked Table'!$W6,'DD Assessment'!$A:$A,0))))</f>
        <v/>
      </c>
      <c r="AB6" s="92" t="str">
        <f ca="1">+IF($V6="","",(INDEX('DD Assessment'!N:N,MATCH('Ranked Table'!$V6&amp;'Ranked Table'!$W6,'DD Assessment'!$A:$A,0))))</f>
        <v/>
      </c>
      <c r="AC6" s="92" t="str">
        <f ca="1">+IF($V6="","",(INDEX('DD Assessment'!O:O,MATCH('Ranked Table'!$V6&amp;'Ranked Table'!$W6,'DD Assessment'!$A:$A,0))))</f>
        <v/>
      </c>
      <c r="AD6" s="92" t="str">
        <f ca="1">+IF($V6="","",(INDEX('DD Assessment'!P:P,MATCH('Ranked Table'!$V6&amp;'Ranked Table'!$W6,'DD Assessment'!$A:$A,0))))</f>
        <v/>
      </c>
      <c r="AE6" s="90"/>
      <c r="AF6" s="89" t="str">
        <f ca="1">+IF($V6="","",(INDEX('DD Assessment'!Q:Q,MATCH('Ranked Table'!$V6&amp;'Ranked Table'!$W6,'DD Assessment'!$A:$A,0))))</f>
        <v/>
      </c>
      <c r="AH6" s="89" t="str">
        <f ca="1">+IFERROR(RANK(AF6,$AF$6:$AF$35,0)+COUNTIF($AF$6:AF6,AF6)-1,"N/A")</f>
        <v>N/A</v>
      </c>
      <c r="AL6" s="13">
        <f>IF(R6="Remove",$C6-1,C6)</f>
        <v>1</v>
      </c>
      <c r="AM6" s="13">
        <f t="shared" ref="AM6:AM30" si="0">IF(R6="Remove","N/A",AL6)</f>
        <v>1</v>
      </c>
      <c r="AO6" s="13" t="s">
        <v>458</v>
      </c>
    </row>
    <row r="7" spans="1:41" ht="60" customHeight="1" x14ac:dyDescent="0.35">
      <c r="A7" s="60" t="str">
        <f t="shared" ref="A7:A35" ca="1" si="1">+D7&amp;E7</f>
        <v/>
      </c>
      <c r="C7" s="310">
        <f>+C6+1</f>
        <v>2</v>
      </c>
      <c r="D7" s="91" t="str">
        <f t="shared" ref="D7:D35" ca="1" si="2">+IFERROR(INDEX($V$6:$V$35,MATCH($C7,$AH$6:$AH$35,0)),"")</f>
        <v/>
      </c>
      <c r="E7" s="91" t="str">
        <f t="shared" ref="E7:E35" ca="1" si="3">+IFERROR(INDEX($W$6:$W$35,MATCH($C7,$AH$6:$AH$35,0)),"")</f>
        <v/>
      </c>
      <c r="F7" s="47"/>
      <c r="G7" s="92" t="str">
        <f ca="1">+IF($D7="","",(INDEX('DD Assessment'!K:K,MATCH('Ranked Table'!$D7&amp;'Ranked Table'!$E7,'DD Assessment'!$A:$A,0))))</f>
        <v/>
      </c>
      <c r="H7" s="92" t="str">
        <f ca="1">+IF($D7="","",(INDEX('DD Assessment'!L:L,MATCH('Ranked Table'!$D7&amp;'Ranked Table'!$E7,'DD Assessment'!$A:$A,0))))</f>
        <v/>
      </c>
      <c r="I7" s="92" t="str">
        <f ca="1">+IF($D7="","",(INDEX('DD Assessment'!M:M,MATCH('Ranked Table'!$D7&amp;'Ranked Table'!$E7,'DD Assessment'!$A:$A,0))))</f>
        <v/>
      </c>
      <c r="J7" s="92" t="str">
        <f ca="1">+IF($D7="","",(INDEX('DD Assessment'!N:N,MATCH('Ranked Table'!$D7&amp;'Ranked Table'!$E7,'DD Assessment'!$A:$A,0))))</f>
        <v/>
      </c>
      <c r="K7" s="92" t="str">
        <f ca="1">+IF($D7="","",(INDEX('DD Assessment'!O:O,MATCH('Ranked Table'!$D7&amp;'Ranked Table'!$E7,'DD Assessment'!$A:$A,0))))</f>
        <v/>
      </c>
      <c r="L7" s="92" t="str">
        <f ca="1">+IF($D7="","",(INDEX('DD Assessment'!P:P,MATCH('Ranked Table'!$D7&amp;'Ranked Table'!$E7,'DD Assessment'!$A:$A,0))))</f>
        <v/>
      </c>
      <c r="M7" s="90"/>
      <c r="N7" s="89" t="str">
        <f ca="1">+IF($D7="","",(INDEX('DD Assessment'!Q:Q,MATCH('Ranked Table'!$D7&amp;'Ranked Table'!$E7,'DD Assessment'!$A:$A,0))))</f>
        <v/>
      </c>
      <c r="O7" s="88"/>
      <c r="P7" s="140" t="str">
        <f ca="1">+IFERROR(INDEX('DD Assessment'!$G:$G,MATCH('Ranked Table'!D7&amp;'Ranked Table'!E7,'DD Assessment'!$A:$A,0)),"N/A")</f>
        <v/>
      </c>
      <c r="Q7" s="47"/>
      <c r="R7" s="243" t="s">
        <v>458</v>
      </c>
      <c r="U7" s="52">
        <f>+U6+1</f>
        <v>2</v>
      </c>
      <c r="V7" s="91" t="str">
        <f ca="1">+IFERROR(INDEX('DD Assessment'!D:D,MATCH('Ranked Table'!$U7,'DD Assessment'!$AH:$AH,0)),"")</f>
        <v/>
      </c>
      <c r="W7" s="91" t="str">
        <f ca="1">+IFERROR(INDEX('DD Assessment'!E:E,MATCH('Ranked Table'!$U7,'DD Assessment'!$AH:$AH,0)),"")</f>
        <v/>
      </c>
      <c r="X7" s="47"/>
      <c r="Y7" s="92" t="str">
        <f ca="1">+IF($V7="","",(INDEX('DD Assessment'!K:K,MATCH('Ranked Table'!$V7&amp;'Ranked Table'!$W7,'DD Assessment'!$A:$A,0))))</f>
        <v/>
      </c>
      <c r="Z7" s="92" t="str">
        <f ca="1">+IF($V7="","",(INDEX('DD Assessment'!L:L,MATCH('Ranked Table'!$V7&amp;'Ranked Table'!$W7,'DD Assessment'!$A:$A,0))))</f>
        <v/>
      </c>
      <c r="AA7" s="92" t="str">
        <f ca="1">+IF($V7="","",(INDEX('DD Assessment'!M:M,MATCH('Ranked Table'!$V7&amp;'Ranked Table'!$W7,'DD Assessment'!$A:$A,0))))</f>
        <v/>
      </c>
      <c r="AB7" s="92" t="str">
        <f ca="1">+IF($V7="","",(INDEX('DD Assessment'!N:N,MATCH('Ranked Table'!$V7&amp;'Ranked Table'!$W7,'DD Assessment'!$A:$A,0))))</f>
        <v/>
      </c>
      <c r="AC7" s="92" t="str">
        <f ca="1">+IF($V7="","",(INDEX('DD Assessment'!O:O,MATCH('Ranked Table'!$V7&amp;'Ranked Table'!$W7,'DD Assessment'!$A:$A,0))))</f>
        <v/>
      </c>
      <c r="AD7" s="92" t="str">
        <f ca="1">+IF($V7="","",(INDEX('DD Assessment'!P:P,MATCH('Ranked Table'!$V7&amp;'Ranked Table'!$W7,'DD Assessment'!$A:$A,0))))</f>
        <v/>
      </c>
      <c r="AE7" s="90"/>
      <c r="AF7" s="89" t="str">
        <f ca="1">+IF($V7="","",(INDEX('DD Assessment'!Q:Q,MATCH('Ranked Table'!$V7&amp;'Ranked Table'!$W7,'DD Assessment'!$A:$A,0))))</f>
        <v/>
      </c>
      <c r="AH7" s="89" t="str">
        <f ca="1">+IFERROR(RANK(AF7,$AF$6:$AF$35,0)+COUNTIF($AF$6:AF7,AF7)-1,"N/A")</f>
        <v>N/A</v>
      </c>
      <c r="AL7" s="13">
        <f t="shared" ref="AL7:AL30" si="4">IF(R7="Remove",AL6,AL6+1)</f>
        <v>2</v>
      </c>
      <c r="AM7" s="13">
        <f t="shared" si="0"/>
        <v>2</v>
      </c>
      <c r="AO7" s="13" t="s">
        <v>454</v>
      </c>
    </row>
    <row r="8" spans="1:41" ht="60" customHeight="1" x14ac:dyDescent="0.35">
      <c r="A8" s="60" t="str">
        <f t="shared" ca="1" si="1"/>
        <v/>
      </c>
      <c r="C8" s="310">
        <f t="shared" ref="C8:C35" si="5">+C7+1</f>
        <v>3</v>
      </c>
      <c r="D8" s="91" t="str">
        <f t="shared" ca="1" si="2"/>
        <v/>
      </c>
      <c r="E8" s="91" t="str">
        <f t="shared" ca="1" si="3"/>
        <v/>
      </c>
      <c r="F8" s="47"/>
      <c r="G8" s="92" t="str">
        <f ca="1">+IF($D8="","",(INDEX('DD Assessment'!K:K,MATCH('Ranked Table'!$D8&amp;'Ranked Table'!$E8,'DD Assessment'!$A:$A,0))))</f>
        <v/>
      </c>
      <c r="H8" s="92" t="str">
        <f ca="1">+IF($D8="","",(INDEX('DD Assessment'!L:L,MATCH('Ranked Table'!$D8&amp;'Ranked Table'!$E8,'DD Assessment'!$A:$A,0))))</f>
        <v/>
      </c>
      <c r="I8" s="92" t="str">
        <f ca="1">+IF($D8="","",(INDEX('DD Assessment'!M:M,MATCH('Ranked Table'!$D8&amp;'Ranked Table'!$E8,'DD Assessment'!$A:$A,0))))</f>
        <v/>
      </c>
      <c r="J8" s="92" t="str">
        <f ca="1">+IF($D8="","",(INDEX('DD Assessment'!N:N,MATCH('Ranked Table'!$D8&amp;'Ranked Table'!$E8,'DD Assessment'!$A:$A,0))))</f>
        <v/>
      </c>
      <c r="K8" s="92" t="str">
        <f ca="1">+IF($D8="","",(INDEX('DD Assessment'!O:O,MATCH('Ranked Table'!$D8&amp;'Ranked Table'!$E8,'DD Assessment'!$A:$A,0))))</f>
        <v/>
      </c>
      <c r="L8" s="92" t="str">
        <f ca="1">+IF($D8="","",(INDEX('DD Assessment'!P:P,MATCH('Ranked Table'!$D8&amp;'Ranked Table'!$E8,'DD Assessment'!$A:$A,0))))</f>
        <v/>
      </c>
      <c r="M8" s="90"/>
      <c r="N8" s="89" t="str">
        <f ca="1">+IF($D8="","",(INDEX('DD Assessment'!Q:Q,MATCH('Ranked Table'!$D8&amp;'Ranked Table'!$E8,'DD Assessment'!$A:$A,0))))</f>
        <v/>
      </c>
      <c r="O8" s="88"/>
      <c r="P8" s="140" t="str">
        <f ca="1">+IFERROR(INDEX('DD Assessment'!$G:$G,MATCH('Ranked Table'!D8&amp;'Ranked Table'!E8,'DD Assessment'!$A:$A,0)),"N/A")</f>
        <v/>
      </c>
      <c r="Q8" s="47"/>
      <c r="R8" s="243" t="s">
        <v>458</v>
      </c>
      <c r="U8" s="52">
        <f t="shared" ref="U8:U30" si="6">+U7+1</f>
        <v>3</v>
      </c>
      <c r="V8" s="91" t="str">
        <f ca="1">+IFERROR(INDEX('DD Assessment'!D:D,MATCH('Ranked Table'!$U8,'DD Assessment'!$AH:$AH,0)),"")</f>
        <v/>
      </c>
      <c r="W8" s="91" t="str">
        <f ca="1">+IFERROR(INDEX('DD Assessment'!E:E,MATCH('Ranked Table'!$U8,'DD Assessment'!$AH:$AH,0)),"")</f>
        <v/>
      </c>
      <c r="X8" s="47"/>
      <c r="Y8" s="92" t="str">
        <f ca="1">+IF($V8="","",(INDEX('DD Assessment'!K:K,MATCH('Ranked Table'!$V8&amp;'Ranked Table'!$W8,'DD Assessment'!$A:$A,0))))</f>
        <v/>
      </c>
      <c r="Z8" s="92" t="str">
        <f ca="1">+IF($V8="","",(INDEX('DD Assessment'!L:L,MATCH('Ranked Table'!$V8&amp;'Ranked Table'!$W8,'DD Assessment'!$A:$A,0))))</f>
        <v/>
      </c>
      <c r="AA8" s="92" t="str">
        <f ca="1">+IF($V8="","",(INDEX('DD Assessment'!M:M,MATCH('Ranked Table'!$V8&amp;'Ranked Table'!$W8,'DD Assessment'!$A:$A,0))))</f>
        <v/>
      </c>
      <c r="AB8" s="92" t="str">
        <f ca="1">+IF($V8="","",(INDEX('DD Assessment'!N:N,MATCH('Ranked Table'!$V8&amp;'Ranked Table'!$W8,'DD Assessment'!$A:$A,0))))</f>
        <v/>
      </c>
      <c r="AC8" s="92" t="str">
        <f ca="1">+IF($V8="","",(INDEX('DD Assessment'!O:O,MATCH('Ranked Table'!$V8&amp;'Ranked Table'!$W8,'DD Assessment'!$A:$A,0))))</f>
        <v/>
      </c>
      <c r="AD8" s="92" t="str">
        <f ca="1">+IF($V8="","",(INDEX('DD Assessment'!P:P,MATCH('Ranked Table'!$V8&amp;'Ranked Table'!$W8,'DD Assessment'!$A:$A,0))))</f>
        <v/>
      </c>
      <c r="AE8" s="90"/>
      <c r="AF8" s="89" t="str">
        <f ca="1">+IF($V8="","",(INDEX('DD Assessment'!Q:Q,MATCH('Ranked Table'!$V8&amp;'Ranked Table'!$W8,'DD Assessment'!$A:$A,0))))</f>
        <v/>
      </c>
      <c r="AH8" s="89" t="str">
        <f ca="1">+IFERROR(RANK(AF8,$AF$6:$AF$35,0)+COUNTIF($AF$6:AF8,AF8)-1,"N/A")</f>
        <v>N/A</v>
      </c>
      <c r="AL8" s="13">
        <f t="shared" si="4"/>
        <v>3</v>
      </c>
      <c r="AM8" s="13">
        <f t="shared" si="0"/>
        <v>3</v>
      </c>
    </row>
    <row r="9" spans="1:41" ht="60" customHeight="1" x14ac:dyDescent="0.35">
      <c r="A9" s="60" t="str">
        <f t="shared" ca="1" si="1"/>
        <v/>
      </c>
      <c r="C9" s="310">
        <f t="shared" si="5"/>
        <v>4</v>
      </c>
      <c r="D9" s="91" t="str">
        <f t="shared" ca="1" si="2"/>
        <v/>
      </c>
      <c r="E9" s="91" t="str">
        <f t="shared" ca="1" si="3"/>
        <v/>
      </c>
      <c r="F9" s="47"/>
      <c r="G9" s="92" t="str">
        <f ca="1">+IF($D9="","",(INDEX('DD Assessment'!K:K,MATCH('Ranked Table'!$D9&amp;'Ranked Table'!$E9,'DD Assessment'!$A:$A,0))))</f>
        <v/>
      </c>
      <c r="H9" s="92" t="str">
        <f ca="1">+IF($D9="","",(INDEX('DD Assessment'!L:L,MATCH('Ranked Table'!$D9&amp;'Ranked Table'!$E9,'DD Assessment'!$A:$A,0))))</f>
        <v/>
      </c>
      <c r="I9" s="92" t="str">
        <f ca="1">+IF($D9="","",(INDEX('DD Assessment'!M:M,MATCH('Ranked Table'!$D9&amp;'Ranked Table'!$E9,'DD Assessment'!$A:$A,0))))</f>
        <v/>
      </c>
      <c r="J9" s="92" t="str">
        <f ca="1">+IF($D9="","",(INDEX('DD Assessment'!N:N,MATCH('Ranked Table'!$D9&amp;'Ranked Table'!$E9,'DD Assessment'!$A:$A,0))))</f>
        <v/>
      </c>
      <c r="K9" s="92" t="str">
        <f ca="1">+IF($D9="","",(INDEX('DD Assessment'!O:O,MATCH('Ranked Table'!$D9&amp;'Ranked Table'!$E9,'DD Assessment'!$A:$A,0))))</f>
        <v/>
      </c>
      <c r="L9" s="92" t="str">
        <f ca="1">+IF($D9="","",(INDEX('DD Assessment'!P:P,MATCH('Ranked Table'!$D9&amp;'Ranked Table'!$E9,'DD Assessment'!$A:$A,0))))</f>
        <v/>
      </c>
      <c r="M9" s="90"/>
      <c r="N9" s="89" t="str">
        <f ca="1">+IF($D9="","",(INDEX('DD Assessment'!Q:Q,MATCH('Ranked Table'!$D9&amp;'Ranked Table'!$E9,'DD Assessment'!$A:$A,0))))</f>
        <v/>
      </c>
      <c r="O9" s="88"/>
      <c r="P9" s="140" t="str">
        <f ca="1">+IFERROR(INDEX('DD Assessment'!$G:$G,MATCH('Ranked Table'!D9&amp;'Ranked Table'!E9,'DD Assessment'!$A:$A,0)),"N/A")</f>
        <v/>
      </c>
      <c r="Q9" s="47"/>
      <c r="R9" s="243" t="s">
        <v>458</v>
      </c>
      <c r="U9" s="52">
        <f t="shared" si="6"/>
        <v>4</v>
      </c>
      <c r="V9" s="91" t="str">
        <f ca="1">+IFERROR(INDEX('DD Assessment'!D:D,MATCH('Ranked Table'!$U9,'DD Assessment'!$AH:$AH,0)),"")</f>
        <v/>
      </c>
      <c r="W9" s="91" t="str">
        <f ca="1">+IFERROR(INDEX('DD Assessment'!E:E,MATCH('Ranked Table'!$U9,'DD Assessment'!$AH:$AH,0)),"")</f>
        <v/>
      </c>
      <c r="X9" s="47"/>
      <c r="Y9" s="92" t="str">
        <f ca="1">+IF($V9="","",(INDEX('DD Assessment'!K:K,MATCH('Ranked Table'!$V9&amp;'Ranked Table'!$W9,'DD Assessment'!$A:$A,0))))</f>
        <v/>
      </c>
      <c r="Z9" s="92" t="str">
        <f ca="1">+IF($V9="","",(INDEX('DD Assessment'!L:L,MATCH('Ranked Table'!$V9&amp;'Ranked Table'!$W9,'DD Assessment'!$A:$A,0))))</f>
        <v/>
      </c>
      <c r="AA9" s="92" t="str">
        <f ca="1">+IF($V9="","",(INDEX('DD Assessment'!M:M,MATCH('Ranked Table'!$V9&amp;'Ranked Table'!$W9,'DD Assessment'!$A:$A,0))))</f>
        <v/>
      </c>
      <c r="AB9" s="92" t="str">
        <f ca="1">+IF($V9="","",(INDEX('DD Assessment'!N:N,MATCH('Ranked Table'!$V9&amp;'Ranked Table'!$W9,'DD Assessment'!$A:$A,0))))</f>
        <v/>
      </c>
      <c r="AC9" s="92" t="str">
        <f ca="1">+IF($V9="","",(INDEX('DD Assessment'!O:O,MATCH('Ranked Table'!$V9&amp;'Ranked Table'!$W9,'DD Assessment'!$A:$A,0))))</f>
        <v/>
      </c>
      <c r="AD9" s="92" t="str">
        <f ca="1">+IF($V9="","",(INDEX('DD Assessment'!P:P,MATCH('Ranked Table'!$V9&amp;'Ranked Table'!$W9,'DD Assessment'!$A:$A,0))))</f>
        <v/>
      </c>
      <c r="AE9" s="90"/>
      <c r="AF9" s="89" t="str">
        <f ca="1">+IF($V9="","",(INDEX('DD Assessment'!Q:Q,MATCH('Ranked Table'!$V9&amp;'Ranked Table'!$W9,'DD Assessment'!$A:$A,0))))</f>
        <v/>
      </c>
      <c r="AH9" s="89" t="str">
        <f ca="1">+IFERROR(RANK(AF9,$AF$6:$AF$35,0)+COUNTIF($AF$6:AF9,AF9)-1,"N/A")</f>
        <v>N/A</v>
      </c>
      <c r="AL9" s="13">
        <f t="shared" si="4"/>
        <v>4</v>
      </c>
      <c r="AM9" s="13">
        <f t="shared" si="0"/>
        <v>4</v>
      </c>
    </row>
    <row r="10" spans="1:41" ht="60" customHeight="1" x14ac:dyDescent="0.35">
      <c r="A10" s="60" t="str">
        <f t="shared" ca="1" si="1"/>
        <v/>
      </c>
      <c r="C10" s="310">
        <f t="shared" si="5"/>
        <v>5</v>
      </c>
      <c r="D10" s="91" t="str">
        <f t="shared" ca="1" si="2"/>
        <v/>
      </c>
      <c r="E10" s="91" t="str">
        <f t="shared" ca="1" si="3"/>
        <v/>
      </c>
      <c r="F10" s="47"/>
      <c r="G10" s="92" t="str">
        <f ca="1">+IF($D10="","",(INDEX('DD Assessment'!K:K,MATCH('Ranked Table'!$D10&amp;'Ranked Table'!$E10,'DD Assessment'!$A:$A,0))))</f>
        <v/>
      </c>
      <c r="H10" s="92" t="str">
        <f ca="1">+IF($D10="","",(INDEX('DD Assessment'!L:L,MATCH('Ranked Table'!$D10&amp;'Ranked Table'!$E10,'DD Assessment'!$A:$A,0))))</f>
        <v/>
      </c>
      <c r="I10" s="92" t="str">
        <f ca="1">+IF($D10="","",(INDEX('DD Assessment'!M:M,MATCH('Ranked Table'!$D10&amp;'Ranked Table'!$E10,'DD Assessment'!$A:$A,0))))</f>
        <v/>
      </c>
      <c r="J10" s="92" t="str">
        <f ca="1">+IF($D10="","",(INDEX('DD Assessment'!N:N,MATCH('Ranked Table'!$D10&amp;'Ranked Table'!$E10,'DD Assessment'!$A:$A,0))))</f>
        <v/>
      </c>
      <c r="K10" s="92" t="str">
        <f ca="1">+IF($D10="","",(INDEX('DD Assessment'!O:O,MATCH('Ranked Table'!$D10&amp;'Ranked Table'!$E10,'DD Assessment'!$A:$A,0))))</f>
        <v/>
      </c>
      <c r="L10" s="92" t="str">
        <f ca="1">+IF($D10="","",(INDEX('DD Assessment'!P:P,MATCH('Ranked Table'!$D10&amp;'Ranked Table'!$E10,'DD Assessment'!$A:$A,0))))</f>
        <v/>
      </c>
      <c r="M10" s="90"/>
      <c r="N10" s="89" t="str">
        <f ca="1">+IF($D10="","",(INDEX('DD Assessment'!Q:Q,MATCH('Ranked Table'!$D10&amp;'Ranked Table'!$E10,'DD Assessment'!$A:$A,0))))</f>
        <v/>
      </c>
      <c r="O10" s="88"/>
      <c r="P10" s="140" t="str">
        <f ca="1">+IFERROR(INDEX('DD Assessment'!$G:$G,MATCH('Ranked Table'!D10&amp;'Ranked Table'!E10,'DD Assessment'!$A:$A,0)),"N/A")</f>
        <v/>
      </c>
      <c r="Q10" s="47"/>
      <c r="R10" s="243" t="s">
        <v>458</v>
      </c>
      <c r="U10" s="52">
        <f t="shared" si="6"/>
        <v>5</v>
      </c>
      <c r="V10" s="91" t="str">
        <f ca="1">+IFERROR(INDEX('DD Assessment'!D:D,MATCH('Ranked Table'!$U10,'DD Assessment'!$AH:$AH,0)),"")</f>
        <v/>
      </c>
      <c r="W10" s="91" t="str">
        <f ca="1">+IFERROR(INDEX('DD Assessment'!E:E,MATCH('Ranked Table'!$U10,'DD Assessment'!$AH:$AH,0)),"")</f>
        <v/>
      </c>
      <c r="X10" s="47"/>
      <c r="Y10" s="92" t="str">
        <f ca="1">+IF($V10="","",(INDEX('DD Assessment'!K:K,MATCH('Ranked Table'!$V10&amp;'Ranked Table'!$W10,'DD Assessment'!$A:$A,0))))</f>
        <v/>
      </c>
      <c r="Z10" s="92" t="str">
        <f ca="1">+IF($V10="","",(INDEX('DD Assessment'!L:L,MATCH('Ranked Table'!$V10&amp;'Ranked Table'!$W10,'DD Assessment'!$A:$A,0))))</f>
        <v/>
      </c>
      <c r="AA10" s="92" t="str">
        <f ca="1">+IF($V10="","",(INDEX('DD Assessment'!M:M,MATCH('Ranked Table'!$V10&amp;'Ranked Table'!$W10,'DD Assessment'!$A:$A,0))))</f>
        <v/>
      </c>
      <c r="AB10" s="92" t="str">
        <f ca="1">+IF($V10="","",(INDEX('DD Assessment'!N:N,MATCH('Ranked Table'!$V10&amp;'Ranked Table'!$W10,'DD Assessment'!$A:$A,0))))</f>
        <v/>
      </c>
      <c r="AC10" s="92" t="str">
        <f ca="1">+IF($V10="","",(INDEX('DD Assessment'!O:O,MATCH('Ranked Table'!$V10&amp;'Ranked Table'!$W10,'DD Assessment'!$A:$A,0))))</f>
        <v/>
      </c>
      <c r="AD10" s="92" t="str">
        <f ca="1">+IF($V10="","",(INDEX('DD Assessment'!P:P,MATCH('Ranked Table'!$V10&amp;'Ranked Table'!$W10,'DD Assessment'!$A:$A,0))))</f>
        <v/>
      </c>
      <c r="AE10" s="90"/>
      <c r="AF10" s="89" t="str">
        <f ca="1">+IF($V10="","",(INDEX('DD Assessment'!Q:Q,MATCH('Ranked Table'!$V10&amp;'Ranked Table'!$W10,'DD Assessment'!$A:$A,0))))</f>
        <v/>
      </c>
      <c r="AH10" s="89" t="str">
        <f ca="1">+IFERROR(RANK(AF10,$AF$6:$AF$35,0)+COUNTIF($AF$6:AF10,AF10)-1,"N/A")</f>
        <v>N/A</v>
      </c>
      <c r="AL10" s="13">
        <f t="shared" si="4"/>
        <v>5</v>
      </c>
      <c r="AM10" s="13">
        <f t="shared" si="0"/>
        <v>5</v>
      </c>
    </row>
    <row r="11" spans="1:41" ht="60" customHeight="1" x14ac:dyDescent="0.35">
      <c r="A11" s="60" t="str">
        <f t="shared" ca="1" si="1"/>
        <v/>
      </c>
      <c r="C11" s="310">
        <f t="shared" si="5"/>
        <v>6</v>
      </c>
      <c r="D11" s="91" t="str">
        <f t="shared" ca="1" si="2"/>
        <v/>
      </c>
      <c r="E11" s="91" t="str">
        <f t="shared" ca="1" si="3"/>
        <v/>
      </c>
      <c r="F11" s="47"/>
      <c r="G11" s="92" t="str">
        <f ca="1">+IF($D11="","",(INDEX('DD Assessment'!K:K,MATCH('Ranked Table'!$D11&amp;'Ranked Table'!$E11,'DD Assessment'!$A:$A,0))))</f>
        <v/>
      </c>
      <c r="H11" s="92" t="str">
        <f ca="1">+IF($D11="","",(INDEX('DD Assessment'!L:L,MATCH('Ranked Table'!$D11&amp;'Ranked Table'!$E11,'DD Assessment'!$A:$A,0))))</f>
        <v/>
      </c>
      <c r="I11" s="92" t="str">
        <f ca="1">+IF($D11="","",(INDEX('DD Assessment'!M:M,MATCH('Ranked Table'!$D11&amp;'Ranked Table'!$E11,'DD Assessment'!$A:$A,0))))</f>
        <v/>
      </c>
      <c r="J11" s="92" t="str">
        <f ca="1">+IF($D11="","",(INDEX('DD Assessment'!N:N,MATCH('Ranked Table'!$D11&amp;'Ranked Table'!$E11,'DD Assessment'!$A:$A,0))))</f>
        <v/>
      </c>
      <c r="K11" s="92" t="str">
        <f ca="1">+IF($D11="","",(INDEX('DD Assessment'!O:O,MATCH('Ranked Table'!$D11&amp;'Ranked Table'!$E11,'DD Assessment'!$A:$A,0))))</f>
        <v/>
      </c>
      <c r="L11" s="92" t="str">
        <f ca="1">+IF($D11="","",(INDEX('DD Assessment'!P:P,MATCH('Ranked Table'!$D11&amp;'Ranked Table'!$E11,'DD Assessment'!$A:$A,0))))</f>
        <v/>
      </c>
      <c r="M11" s="90"/>
      <c r="N11" s="89" t="str">
        <f ca="1">+IF($D11="","",(INDEX('DD Assessment'!Q:Q,MATCH('Ranked Table'!$D11&amp;'Ranked Table'!$E11,'DD Assessment'!$A:$A,0))))</f>
        <v/>
      </c>
      <c r="O11" s="88"/>
      <c r="P11" s="140" t="str">
        <f ca="1">+IFERROR(INDEX('DD Assessment'!$G:$G,MATCH('Ranked Table'!D11&amp;'Ranked Table'!E11,'DD Assessment'!$A:$A,0)),"N/A")</f>
        <v/>
      </c>
      <c r="Q11" s="47"/>
      <c r="R11" s="243" t="s">
        <v>458</v>
      </c>
      <c r="U11" s="52">
        <f t="shared" si="6"/>
        <v>6</v>
      </c>
      <c r="V11" s="91" t="str">
        <f ca="1">+IFERROR(INDEX('DD Assessment'!D:D,MATCH('Ranked Table'!$U11,'DD Assessment'!$AH:$AH,0)),"")</f>
        <v/>
      </c>
      <c r="W11" s="91" t="str">
        <f ca="1">+IFERROR(INDEX('DD Assessment'!E:E,MATCH('Ranked Table'!$U11,'DD Assessment'!$AH:$AH,0)),"")</f>
        <v/>
      </c>
      <c r="X11" s="47"/>
      <c r="Y11" s="92" t="str">
        <f ca="1">+IF($V11="","",(INDEX('DD Assessment'!K:K,MATCH('Ranked Table'!$V11&amp;'Ranked Table'!$W11,'DD Assessment'!$A:$A,0))))</f>
        <v/>
      </c>
      <c r="Z11" s="92" t="str">
        <f ca="1">+IF($V11="","",(INDEX('DD Assessment'!L:L,MATCH('Ranked Table'!$V11&amp;'Ranked Table'!$W11,'DD Assessment'!$A:$A,0))))</f>
        <v/>
      </c>
      <c r="AA11" s="92" t="str">
        <f ca="1">+IF($V11="","",(INDEX('DD Assessment'!M:M,MATCH('Ranked Table'!$V11&amp;'Ranked Table'!$W11,'DD Assessment'!$A:$A,0))))</f>
        <v/>
      </c>
      <c r="AB11" s="92" t="str">
        <f ca="1">+IF($V11="","",(INDEX('DD Assessment'!N:N,MATCH('Ranked Table'!$V11&amp;'Ranked Table'!$W11,'DD Assessment'!$A:$A,0))))</f>
        <v/>
      </c>
      <c r="AC11" s="92" t="str">
        <f ca="1">+IF($V11="","",(INDEX('DD Assessment'!O:O,MATCH('Ranked Table'!$V11&amp;'Ranked Table'!$W11,'DD Assessment'!$A:$A,0))))</f>
        <v/>
      </c>
      <c r="AD11" s="92" t="str">
        <f ca="1">+IF($V11="","",(INDEX('DD Assessment'!P:P,MATCH('Ranked Table'!$V11&amp;'Ranked Table'!$W11,'DD Assessment'!$A:$A,0))))</f>
        <v/>
      </c>
      <c r="AE11" s="90"/>
      <c r="AF11" s="89" t="str">
        <f ca="1">+IF($V11="","",(INDEX('DD Assessment'!Q:Q,MATCH('Ranked Table'!$V11&amp;'Ranked Table'!$W11,'DD Assessment'!$A:$A,0))))</f>
        <v/>
      </c>
      <c r="AH11" s="89" t="str">
        <f ca="1">+IFERROR(RANK(AF11,$AF$6:$AF$35,0)+COUNTIF($AF$6:AF11,AF11)-1,"N/A")</f>
        <v>N/A</v>
      </c>
      <c r="AL11" s="13">
        <f t="shared" si="4"/>
        <v>6</v>
      </c>
      <c r="AM11" s="13">
        <f t="shared" si="0"/>
        <v>6</v>
      </c>
    </row>
    <row r="12" spans="1:41" ht="60" customHeight="1" x14ac:dyDescent="0.35">
      <c r="A12" s="60" t="str">
        <f t="shared" ca="1" si="1"/>
        <v/>
      </c>
      <c r="C12" s="310">
        <f t="shared" si="5"/>
        <v>7</v>
      </c>
      <c r="D12" s="91" t="str">
        <f t="shared" ca="1" si="2"/>
        <v/>
      </c>
      <c r="E12" s="91" t="str">
        <f t="shared" ca="1" si="3"/>
        <v/>
      </c>
      <c r="F12" s="47"/>
      <c r="G12" s="92" t="str">
        <f ca="1">+IF($D12="","",(INDEX('DD Assessment'!K:K,MATCH('Ranked Table'!$D12&amp;'Ranked Table'!$E12,'DD Assessment'!$A:$A,0))))</f>
        <v/>
      </c>
      <c r="H12" s="92" t="str">
        <f ca="1">+IF($D12="","",(INDEX('DD Assessment'!L:L,MATCH('Ranked Table'!$D12&amp;'Ranked Table'!$E12,'DD Assessment'!$A:$A,0))))</f>
        <v/>
      </c>
      <c r="I12" s="92" t="str">
        <f ca="1">+IF($D12="","",(INDEX('DD Assessment'!M:M,MATCH('Ranked Table'!$D12&amp;'Ranked Table'!$E12,'DD Assessment'!$A:$A,0))))</f>
        <v/>
      </c>
      <c r="J12" s="92" t="str">
        <f ca="1">+IF($D12="","",(INDEX('DD Assessment'!N:N,MATCH('Ranked Table'!$D12&amp;'Ranked Table'!$E12,'DD Assessment'!$A:$A,0))))</f>
        <v/>
      </c>
      <c r="K12" s="92" t="str">
        <f ca="1">+IF($D12="","",(INDEX('DD Assessment'!O:O,MATCH('Ranked Table'!$D12&amp;'Ranked Table'!$E12,'DD Assessment'!$A:$A,0))))</f>
        <v/>
      </c>
      <c r="L12" s="92" t="str">
        <f ca="1">+IF($D12="","",(INDEX('DD Assessment'!P:P,MATCH('Ranked Table'!$D12&amp;'Ranked Table'!$E12,'DD Assessment'!$A:$A,0))))</f>
        <v/>
      </c>
      <c r="M12" s="90"/>
      <c r="N12" s="89" t="str">
        <f ca="1">+IF($D12="","",(INDEX('DD Assessment'!Q:Q,MATCH('Ranked Table'!$D12&amp;'Ranked Table'!$E12,'DD Assessment'!$A:$A,0))))</f>
        <v/>
      </c>
      <c r="O12" s="88"/>
      <c r="P12" s="140" t="str">
        <f ca="1">+IFERROR(INDEX('DD Assessment'!$G:$G,MATCH('Ranked Table'!D12&amp;'Ranked Table'!E12,'DD Assessment'!$A:$A,0)),"N/A")</f>
        <v/>
      </c>
      <c r="Q12" s="47"/>
      <c r="R12" s="243" t="s">
        <v>458</v>
      </c>
      <c r="U12" s="52">
        <f t="shared" si="6"/>
        <v>7</v>
      </c>
      <c r="V12" s="91" t="str">
        <f ca="1">+IFERROR(INDEX('DD Assessment'!D:D,MATCH('Ranked Table'!$U12,'DD Assessment'!$AH:$AH,0)),"")</f>
        <v/>
      </c>
      <c r="W12" s="91" t="str">
        <f ca="1">+IFERROR(INDEX('DD Assessment'!E:E,MATCH('Ranked Table'!$U12,'DD Assessment'!$AH:$AH,0)),"")</f>
        <v/>
      </c>
      <c r="X12" s="47"/>
      <c r="Y12" s="92" t="str">
        <f ca="1">+IF($V12="","",(INDEX('DD Assessment'!K:K,MATCH('Ranked Table'!$V12&amp;'Ranked Table'!$W12,'DD Assessment'!$A:$A,0))))</f>
        <v/>
      </c>
      <c r="Z12" s="92" t="str">
        <f ca="1">+IF($V12="","",(INDEX('DD Assessment'!L:L,MATCH('Ranked Table'!$V12&amp;'Ranked Table'!$W12,'DD Assessment'!$A:$A,0))))</f>
        <v/>
      </c>
      <c r="AA12" s="92" t="str">
        <f ca="1">+IF($V12="","",(INDEX('DD Assessment'!M:M,MATCH('Ranked Table'!$V12&amp;'Ranked Table'!$W12,'DD Assessment'!$A:$A,0))))</f>
        <v/>
      </c>
      <c r="AB12" s="92" t="str">
        <f ca="1">+IF($V12="","",(INDEX('DD Assessment'!N:N,MATCH('Ranked Table'!$V12&amp;'Ranked Table'!$W12,'DD Assessment'!$A:$A,0))))</f>
        <v/>
      </c>
      <c r="AC12" s="92" t="str">
        <f ca="1">+IF($V12="","",(INDEX('DD Assessment'!O:O,MATCH('Ranked Table'!$V12&amp;'Ranked Table'!$W12,'DD Assessment'!$A:$A,0))))</f>
        <v/>
      </c>
      <c r="AD12" s="92" t="str">
        <f ca="1">+IF($V12="","",(INDEX('DD Assessment'!P:P,MATCH('Ranked Table'!$V12&amp;'Ranked Table'!$W12,'DD Assessment'!$A:$A,0))))</f>
        <v/>
      </c>
      <c r="AE12" s="90"/>
      <c r="AF12" s="89" t="str">
        <f ca="1">+IF($V12="","",(INDEX('DD Assessment'!Q:Q,MATCH('Ranked Table'!$V12&amp;'Ranked Table'!$W12,'DD Assessment'!$A:$A,0))))</f>
        <v/>
      </c>
      <c r="AH12" s="89" t="str">
        <f ca="1">+IFERROR(RANK(AF12,$AF$6:$AF$35,0)+COUNTIF($AF$6:AF12,AF12)-1,"N/A")</f>
        <v>N/A</v>
      </c>
      <c r="AL12" s="13">
        <f t="shared" si="4"/>
        <v>7</v>
      </c>
      <c r="AM12" s="13">
        <f t="shared" si="0"/>
        <v>7</v>
      </c>
    </row>
    <row r="13" spans="1:41" ht="60" customHeight="1" x14ac:dyDescent="0.35">
      <c r="A13" s="60" t="str">
        <f t="shared" ca="1" si="1"/>
        <v/>
      </c>
      <c r="C13" s="310">
        <f t="shared" si="5"/>
        <v>8</v>
      </c>
      <c r="D13" s="91" t="str">
        <f t="shared" ca="1" si="2"/>
        <v/>
      </c>
      <c r="E13" s="91" t="str">
        <f t="shared" ca="1" si="3"/>
        <v/>
      </c>
      <c r="F13" s="47"/>
      <c r="G13" s="92" t="str">
        <f ca="1">+IF($D13="","",(INDEX('DD Assessment'!K:K,MATCH('Ranked Table'!$D13&amp;'Ranked Table'!$E13,'DD Assessment'!$A:$A,0))))</f>
        <v/>
      </c>
      <c r="H13" s="92" t="str">
        <f ca="1">+IF($D13="","",(INDEX('DD Assessment'!L:L,MATCH('Ranked Table'!$D13&amp;'Ranked Table'!$E13,'DD Assessment'!$A:$A,0))))</f>
        <v/>
      </c>
      <c r="I13" s="92" t="str">
        <f ca="1">+IF($D13="","",(INDEX('DD Assessment'!M:M,MATCH('Ranked Table'!$D13&amp;'Ranked Table'!$E13,'DD Assessment'!$A:$A,0))))</f>
        <v/>
      </c>
      <c r="J13" s="92" t="str">
        <f ca="1">+IF($D13="","",(INDEX('DD Assessment'!N:N,MATCH('Ranked Table'!$D13&amp;'Ranked Table'!$E13,'DD Assessment'!$A:$A,0))))</f>
        <v/>
      </c>
      <c r="K13" s="92" t="str">
        <f ca="1">+IF($D13="","",(INDEX('DD Assessment'!O:O,MATCH('Ranked Table'!$D13&amp;'Ranked Table'!$E13,'DD Assessment'!$A:$A,0))))</f>
        <v/>
      </c>
      <c r="L13" s="92" t="str">
        <f ca="1">+IF($D13="","",(INDEX('DD Assessment'!P:P,MATCH('Ranked Table'!$D13&amp;'Ranked Table'!$E13,'DD Assessment'!$A:$A,0))))</f>
        <v/>
      </c>
      <c r="M13" s="90"/>
      <c r="N13" s="89" t="str">
        <f ca="1">+IF($D13="","",(INDEX('DD Assessment'!Q:Q,MATCH('Ranked Table'!$D13&amp;'Ranked Table'!$E13,'DD Assessment'!$A:$A,0))))</f>
        <v/>
      </c>
      <c r="O13" s="88"/>
      <c r="P13" s="140" t="str">
        <f ca="1">+IFERROR(INDEX('DD Assessment'!$G:$G,MATCH('Ranked Table'!D13&amp;'Ranked Table'!E13,'DD Assessment'!$A:$A,0)),"N/A")</f>
        <v/>
      </c>
      <c r="Q13" s="47"/>
      <c r="R13" s="243" t="s">
        <v>458</v>
      </c>
      <c r="U13" s="52">
        <f t="shared" si="6"/>
        <v>8</v>
      </c>
      <c r="V13" s="91" t="str">
        <f ca="1">+IFERROR(INDEX('DD Assessment'!D:D,MATCH('Ranked Table'!$U13,'DD Assessment'!$AH:$AH,0)),"")</f>
        <v/>
      </c>
      <c r="W13" s="91" t="str">
        <f ca="1">+IFERROR(INDEX('DD Assessment'!E:E,MATCH('Ranked Table'!$U13,'DD Assessment'!$AH:$AH,0)),"")</f>
        <v/>
      </c>
      <c r="X13" s="47"/>
      <c r="Y13" s="92" t="str">
        <f ca="1">+IF($V13="","",(INDEX('DD Assessment'!K:K,MATCH('Ranked Table'!$V13&amp;'Ranked Table'!$W13,'DD Assessment'!$A:$A,0))))</f>
        <v/>
      </c>
      <c r="Z13" s="92" t="str">
        <f ca="1">+IF($V13="","",(INDEX('DD Assessment'!L:L,MATCH('Ranked Table'!$V13&amp;'Ranked Table'!$W13,'DD Assessment'!$A:$A,0))))</f>
        <v/>
      </c>
      <c r="AA13" s="92" t="str">
        <f ca="1">+IF($V13="","",(INDEX('DD Assessment'!M:M,MATCH('Ranked Table'!$V13&amp;'Ranked Table'!$W13,'DD Assessment'!$A:$A,0))))</f>
        <v/>
      </c>
      <c r="AB13" s="92" t="str">
        <f ca="1">+IF($V13="","",(INDEX('DD Assessment'!N:N,MATCH('Ranked Table'!$V13&amp;'Ranked Table'!$W13,'DD Assessment'!$A:$A,0))))</f>
        <v/>
      </c>
      <c r="AC13" s="92" t="str">
        <f ca="1">+IF($V13="","",(INDEX('DD Assessment'!O:O,MATCH('Ranked Table'!$V13&amp;'Ranked Table'!$W13,'DD Assessment'!$A:$A,0))))</f>
        <v/>
      </c>
      <c r="AD13" s="92" t="str">
        <f ca="1">+IF($V13="","",(INDEX('DD Assessment'!P:P,MATCH('Ranked Table'!$V13&amp;'Ranked Table'!$W13,'DD Assessment'!$A:$A,0))))</f>
        <v/>
      </c>
      <c r="AE13" s="90"/>
      <c r="AF13" s="89" t="str">
        <f ca="1">+IF($V13="","",(INDEX('DD Assessment'!Q:Q,MATCH('Ranked Table'!$V13&amp;'Ranked Table'!$W13,'DD Assessment'!$A:$A,0))))</f>
        <v/>
      </c>
      <c r="AH13" s="89" t="str">
        <f ca="1">+IFERROR(RANK(AF13,$AF$6:$AF$35,0)+COUNTIF($AF$6:AF13,AF13)-1,"N/A")</f>
        <v>N/A</v>
      </c>
      <c r="AL13" s="13">
        <f t="shared" si="4"/>
        <v>8</v>
      </c>
      <c r="AM13" s="13">
        <f t="shared" si="0"/>
        <v>8</v>
      </c>
    </row>
    <row r="14" spans="1:41" ht="60" customHeight="1" x14ac:dyDescent="0.35">
      <c r="A14" s="60" t="str">
        <f t="shared" ca="1" si="1"/>
        <v/>
      </c>
      <c r="C14" s="310">
        <f t="shared" si="5"/>
        <v>9</v>
      </c>
      <c r="D14" s="91" t="str">
        <f t="shared" ca="1" si="2"/>
        <v/>
      </c>
      <c r="E14" s="91" t="str">
        <f t="shared" ca="1" si="3"/>
        <v/>
      </c>
      <c r="F14" s="47"/>
      <c r="G14" s="92" t="str">
        <f ca="1">+IF($D14="","",(INDEX('DD Assessment'!K:K,MATCH('Ranked Table'!$D14&amp;'Ranked Table'!$E14,'DD Assessment'!$A:$A,0))))</f>
        <v/>
      </c>
      <c r="H14" s="92" t="str">
        <f ca="1">+IF($D14="","",(INDEX('DD Assessment'!L:L,MATCH('Ranked Table'!$D14&amp;'Ranked Table'!$E14,'DD Assessment'!$A:$A,0))))</f>
        <v/>
      </c>
      <c r="I14" s="92" t="str">
        <f ca="1">+IF($D14="","",(INDEX('DD Assessment'!M:M,MATCH('Ranked Table'!$D14&amp;'Ranked Table'!$E14,'DD Assessment'!$A:$A,0))))</f>
        <v/>
      </c>
      <c r="J14" s="92" t="str">
        <f ca="1">+IF($D14="","",(INDEX('DD Assessment'!N:N,MATCH('Ranked Table'!$D14&amp;'Ranked Table'!$E14,'DD Assessment'!$A:$A,0))))</f>
        <v/>
      </c>
      <c r="K14" s="92" t="str">
        <f ca="1">+IF($D14="","",(INDEX('DD Assessment'!O:O,MATCH('Ranked Table'!$D14&amp;'Ranked Table'!$E14,'DD Assessment'!$A:$A,0))))</f>
        <v/>
      </c>
      <c r="L14" s="92" t="str">
        <f ca="1">+IF($D14="","",(INDEX('DD Assessment'!P:P,MATCH('Ranked Table'!$D14&amp;'Ranked Table'!$E14,'DD Assessment'!$A:$A,0))))</f>
        <v/>
      </c>
      <c r="M14" s="90"/>
      <c r="N14" s="89" t="str">
        <f ca="1">+IF($D14="","",(INDEX('DD Assessment'!Q:Q,MATCH('Ranked Table'!$D14&amp;'Ranked Table'!$E14,'DD Assessment'!$A:$A,0))))</f>
        <v/>
      </c>
      <c r="O14" s="88"/>
      <c r="P14" s="140" t="str">
        <f ca="1">+IFERROR(INDEX('DD Assessment'!$G:$G,MATCH('Ranked Table'!D14&amp;'Ranked Table'!E14,'DD Assessment'!$A:$A,0)),"N/A")</f>
        <v/>
      </c>
      <c r="Q14" s="47"/>
      <c r="R14" s="243" t="s">
        <v>458</v>
      </c>
      <c r="U14" s="52">
        <f t="shared" si="6"/>
        <v>9</v>
      </c>
      <c r="V14" s="91" t="str">
        <f ca="1">+IFERROR(INDEX('DD Assessment'!D:D,MATCH('Ranked Table'!$U14,'DD Assessment'!$AH:$AH,0)),"")</f>
        <v/>
      </c>
      <c r="W14" s="91" t="str">
        <f ca="1">+IFERROR(INDEX('DD Assessment'!E:E,MATCH('Ranked Table'!$U14,'DD Assessment'!$AH:$AH,0)),"")</f>
        <v/>
      </c>
      <c r="X14" s="47"/>
      <c r="Y14" s="92" t="str">
        <f ca="1">+IF($V14="","",(INDEX('DD Assessment'!K:K,MATCH('Ranked Table'!$V14&amp;'Ranked Table'!$W14,'DD Assessment'!$A:$A,0))))</f>
        <v/>
      </c>
      <c r="Z14" s="92" t="str">
        <f ca="1">+IF($V14="","",(INDEX('DD Assessment'!L:L,MATCH('Ranked Table'!$V14&amp;'Ranked Table'!$W14,'DD Assessment'!$A:$A,0))))</f>
        <v/>
      </c>
      <c r="AA14" s="92" t="str">
        <f ca="1">+IF($V14="","",(INDEX('DD Assessment'!M:M,MATCH('Ranked Table'!$V14&amp;'Ranked Table'!$W14,'DD Assessment'!$A:$A,0))))</f>
        <v/>
      </c>
      <c r="AB14" s="92" t="str">
        <f ca="1">+IF($V14="","",(INDEX('DD Assessment'!N:N,MATCH('Ranked Table'!$V14&amp;'Ranked Table'!$W14,'DD Assessment'!$A:$A,0))))</f>
        <v/>
      </c>
      <c r="AC14" s="92" t="str">
        <f ca="1">+IF($V14="","",(INDEX('DD Assessment'!O:O,MATCH('Ranked Table'!$V14&amp;'Ranked Table'!$W14,'DD Assessment'!$A:$A,0))))</f>
        <v/>
      </c>
      <c r="AD14" s="92" t="str">
        <f ca="1">+IF($V14="","",(INDEX('DD Assessment'!P:P,MATCH('Ranked Table'!$V14&amp;'Ranked Table'!$W14,'DD Assessment'!$A:$A,0))))</f>
        <v/>
      </c>
      <c r="AE14" s="90"/>
      <c r="AF14" s="89" t="str">
        <f ca="1">+IF($V14="","",(INDEX('DD Assessment'!Q:Q,MATCH('Ranked Table'!$V14&amp;'Ranked Table'!$W14,'DD Assessment'!$A:$A,0))))</f>
        <v/>
      </c>
      <c r="AH14" s="89" t="str">
        <f ca="1">+IFERROR(RANK(AF14,$AF$6:$AF$35,0)+COUNTIF($AF$6:AF14,AF14)-1,"N/A")</f>
        <v>N/A</v>
      </c>
      <c r="AL14" s="13">
        <f t="shared" si="4"/>
        <v>9</v>
      </c>
      <c r="AM14" s="13">
        <f t="shared" si="0"/>
        <v>9</v>
      </c>
    </row>
    <row r="15" spans="1:41" ht="60" customHeight="1" x14ac:dyDescent="0.35">
      <c r="A15" s="60" t="str">
        <f t="shared" ca="1" si="1"/>
        <v/>
      </c>
      <c r="C15" s="310">
        <f t="shared" si="5"/>
        <v>10</v>
      </c>
      <c r="D15" s="91" t="str">
        <f t="shared" ca="1" si="2"/>
        <v/>
      </c>
      <c r="E15" s="91" t="str">
        <f t="shared" ca="1" si="3"/>
        <v/>
      </c>
      <c r="F15" s="47"/>
      <c r="G15" s="92" t="str">
        <f ca="1">+IF($D15="","",(INDEX('DD Assessment'!K:K,MATCH('Ranked Table'!$D15&amp;'Ranked Table'!$E15,'DD Assessment'!$A:$A,0))))</f>
        <v/>
      </c>
      <c r="H15" s="92" t="str">
        <f ca="1">+IF($D15="","",(INDEX('DD Assessment'!L:L,MATCH('Ranked Table'!$D15&amp;'Ranked Table'!$E15,'DD Assessment'!$A:$A,0))))</f>
        <v/>
      </c>
      <c r="I15" s="92" t="str">
        <f ca="1">+IF($D15="","",(INDEX('DD Assessment'!M:M,MATCH('Ranked Table'!$D15&amp;'Ranked Table'!$E15,'DD Assessment'!$A:$A,0))))</f>
        <v/>
      </c>
      <c r="J15" s="92" t="str">
        <f ca="1">+IF($D15="","",(INDEX('DD Assessment'!N:N,MATCH('Ranked Table'!$D15&amp;'Ranked Table'!$E15,'DD Assessment'!$A:$A,0))))</f>
        <v/>
      </c>
      <c r="K15" s="92" t="str">
        <f ca="1">+IF($D15="","",(INDEX('DD Assessment'!O:O,MATCH('Ranked Table'!$D15&amp;'Ranked Table'!$E15,'DD Assessment'!$A:$A,0))))</f>
        <v/>
      </c>
      <c r="L15" s="92" t="str">
        <f ca="1">+IF($D15="","",(INDEX('DD Assessment'!P:P,MATCH('Ranked Table'!$D15&amp;'Ranked Table'!$E15,'DD Assessment'!$A:$A,0))))</f>
        <v/>
      </c>
      <c r="M15" s="90"/>
      <c r="N15" s="89" t="str">
        <f ca="1">+IF($D15="","",(INDEX('DD Assessment'!Q:Q,MATCH('Ranked Table'!$D15&amp;'Ranked Table'!$E15,'DD Assessment'!$A:$A,0))))</f>
        <v/>
      </c>
      <c r="O15" s="88"/>
      <c r="P15" s="140" t="str">
        <f ca="1">+IFERROR(INDEX('DD Assessment'!$G:$G,MATCH('Ranked Table'!D15&amp;'Ranked Table'!E15,'DD Assessment'!$A:$A,0)),"N/A")</f>
        <v/>
      </c>
      <c r="Q15" s="47"/>
      <c r="R15" s="243" t="s">
        <v>458</v>
      </c>
      <c r="U15" s="52">
        <f t="shared" si="6"/>
        <v>10</v>
      </c>
      <c r="V15" s="91" t="str">
        <f ca="1">+IFERROR(INDEX('DD Assessment'!D:D,MATCH('Ranked Table'!$U15,'DD Assessment'!$AH:$AH,0)),"")</f>
        <v/>
      </c>
      <c r="W15" s="91" t="str">
        <f ca="1">+IFERROR(INDEX('DD Assessment'!E:E,MATCH('Ranked Table'!$U15,'DD Assessment'!$AH:$AH,0)),"")</f>
        <v/>
      </c>
      <c r="X15" s="47"/>
      <c r="Y15" s="92" t="str">
        <f ca="1">+IF($V15="","",(INDEX('DD Assessment'!K:K,MATCH('Ranked Table'!$V15&amp;'Ranked Table'!$W15,'DD Assessment'!$A:$A,0))))</f>
        <v/>
      </c>
      <c r="Z15" s="92" t="str">
        <f ca="1">+IF($V15="","",(INDEX('DD Assessment'!L:L,MATCH('Ranked Table'!$V15&amp;'Ranked Table'!$W15,'DD Assessment'!$A:$A,0))))</f>
        <v/>
      </c>
      <c r="AA15" s="92" t="str">
        <f ca="1">+IF($V15="","",(INDEX('DD Assessment'!M:M,MATCH('Ranked Table'!$V15&amp;'Ranked Table'!$W15,'DD Assessment'!$A:$A,0))))</f>
        <v/>
      </c>
      <c r="AB15" s="92" t="str">
        <f ca="1">+IF($V15="","",(INDEX('DD Assessment'!N:N,MATCH('Ranked Table'!$V15&amp;'Ranked Table'!$W15,'DD Assessment'!$A:$A,0))))</f>
        <v/>
      </c>
      <c r="AC15" s="92" t="str">
        <f ca="1">+IF($V15="","",(INDEX('DD Assessment'!O:O,MATCH('Ranked Table'!$V15&amp;'Ranked Table'!$W15,'DD Assessment'!$A:$A,0))))</f>
        <v/>
      </c>
      <c r="AD15" s="92" t="str">
        <f ca="1">+IF($V15="","",(INDEX('DD Assessment'!P:P,MATCH('Ranked Table'!$V15&amp;'Ranked Table'!$W15,'DD Assessment'!$A:$A,0))))</f>
        <v/>
      </c>
      <c r="AE15" s="90"/>
      <c r="AF15" s="89" t="str">
        <f ca="1">+IF($V15="","",(INDEX('DD Assessment'!Q:Q,MATCH('Ranked Table'!$V15&amp;'Ranked Table'!$W15,'DD Assessment'!$A:$A,0))))</f>
        <v/>
      </c>
      <c r="AH15" s="89" t="str">
        <f ca="1">+IFERROR(RANK(AF15,$AF$6:$AF$35,0)+COUNTIF($AF$6:AF15,AF15)-1,"N/A")</f>
        <v>N/A</v>
      </c>
      <c r="AL15" s="13">
        <f t="shared" si="4"/>
        <v>10</v>
      </c>
      <c r="AM15" s="13">
        <f t="shared" si="0"/>
        <v>10</v>
      </c>
    </row>
    <row r="16" spans="1:41" ht="60" customHeight="1" x14ac:dyDescent="0.35">
      <c r="A16" s="60" t="str">
        <f t="shared" ca="1" si="1"/>
        <v/>
      </c>
      <c r="C16" s="310">
        <f t="shared" si="5"/>
        <v>11</v>
      </c>
      <c r="D16" s="91" t="str">
        <f t="shared" ca="1" si="2"/>
        <v/>
      </c>
      <c r="E16" s="91" t="str">
        <f t="shared" ca="1" si="3"/>
        <v/>
      </c>
      <c r="F16" s="47"/>
      <c r="G16" s="92" t="str">
        <f ca="1">+IF($D16="","",(INDEX('DD Assessment'!K:K,MATCH('Ranked Table'!$D16&amp;'Ranked Table'!$E16,'DD Assessment'!$A:$A,0))))</f>
        <v/>
      </c>
      <c r="H16" s="92" t="str">
        <f ca="1">+IF($D16="","",(INDEX('DD Assessment'!L:L,MATCH('Ranked Table'!$D16&amp;'Ranked Table'!$E16,'DD Assessment'!$A:$A,0))))</f>
        <v/>
      </c>
      <c r="I16" s="92" t="str">
        <f ca="1">+IF($D16="","",(INDEX('DD Assessment'!M:M,MATCH('Ranked Table'!$D16&amp;'Ranked Table'!$E16,'DD Assessment'!$A:$A,0))))</f>
        <v/>
      </c>
      <c r="J16" s="92" t="str">
        <f ca="1">+IF($D16="","",(INDEX('DD Assessment'!N:N,MATCH('Ranked Table'!$D16&amp;'Ranked Table'!$E16,'DD Assessment'!$A:$A,0))))</f>
        <v/>
      </c>
      <c r="K16" s="92" t="str">
        <f ca="1">+IF($D16="","",(INDEX('DD Assessment'!O:O,MATCH('Ranked Table'!$D16&amp;'Ranked Table'!$E16,'DD Assessment'!$A:$A,0))))</f>
        <v/>
      </c>
      <c r="L16" s="92" t="str">
        <f ca="1">+IF($D16="","",(INDEX('DD Assessment'!P:P,MATCH('Ranked Table'!$D16&amp;'Ranked Table'!$E16,'DD Assessment'!$A:$A,0))))</f>
        <v/>
      </c>
      <c r="M16" s="90"/>
      <c r="N16" s="89" t="str">
        <f ca="1">+IF($D16="","",(INDEX('DD Assessment'!Q:Q,MATCH('Ranked Table'!$D16&amp;'Ranked Table'!$E16,'DD Assessment'!$A:$A,0))))</f>
        <v/>
      </c>
      <c r="O16" s="88"/>
      <c r="P16" s="140" t="str">
        <f ca="1">+IFERROR(INDEX('DD Assessment'!$G:$G,MATCH('Ranked Table'!D16&amp;'Ranked Table'!E16,'DD Assessment'!$A:$A,0)),"N/A")</f>
        <v/>
      </c>
      <c r="Q16" s="47"/>
      <c r="R16" s="243" t="s">
        <v>458</v>
      </c>
      <c r="U16" s="52">
        <f t="shared" si="6"/>
        <v>11</v>
      </c>
      <c r="V16" s="91" t="str">
        <f ca="1">+IFERROR(INDEX('DD Assessment'!D:D,MATCH('Ranked Table'!$U16,'DD Assessment'!$AH:$AH,0)),"")</f>
        <v/>
      </c>
      <c r="W16" s="91" t="str">
        <f ca="1">+IFERROR(INDEX('DD Assessment'!E:E,MATCH('Ranked Table'!$U16,'DD Assessment'!$AH:$AH,0)),"")</f>
        <v/>
      </c>
      <c r="X16" s="47"/>
      <c r="Y16" s="92" t="str">
        <f ca="1">+IF($V16="","",(INDEX('DD Assessment'!K:K,MATCH('Ranked Table'!$V16&amp;'Ranked Table'!$W16,'DD Assessment'!$A:$A,0))))</f>
        <v/>
      </c>
      <c r="Z16" s="92" t="str">
        <f ca="1">+IF($V16="","",(INDEX('DD Assessment'!L:L,MATCH('Ranked Table'!$V16&amp;'Ranked Table'!$W16,'DD Assessment'!$A:$A,0))))</f>
        <v/>
      </c>
      <c r="AA16" s="92" t="str">
        <f ca="1">+IF($V16="","",(INDEX('DD Assessment'!M:M,MATCH('Ranked Table'!$V16&amp;'Ranked Table'!$W16,'DD Assessment'!$A:$A,0))))</f>
        <v/>
      </c>
      <c r="AB16" s="92" t="str">
        <f ca="1">+IF($V16="","",(INDEX('DD Assessment'!N:N,MATCH('Ranked Table'!$V16&amp;'Ranked Table'!$W16,'DD Assessment'!$A:$A,0))))</f>
        <v/>
      </c>
      <c r="AC16" s="92" t="str">
        <f ca="1">+IF($V16="","",(INDEX('DD Assessment'!O:O,MATCH('Ranked Table'!$V16&amp;'Ranked Table'!$W16,'DD Assessment'!$A:$A,0))))</f>
        <v/>
      </c>
      <c r="AD16" s="92" t="str">
        <f ca="1">+IF($V16="","",(INDEX('DD Assessment'!P:P,MATCH('Ranked Table'!$V16&amp;'Ranked Table'!$W16,'DD Assessment'!$A:$A,0))))</f>
        <v/>
      </c>
      <c r="AE16" s="90"/>
      <c r="AF16" s="89" t="str">
        <f ca="1">+IF($V16="","",(INDEX('DD Assessment'!Q:Q,MATCH('Ranked Table'!$V16&amp;'Ranked Table'!$W16,'DD Assessment'!$A:$A,0))))</f>
        <v/>
      </c>
      <c r="AH16" s="89" t="str">
        <f ca="1">+IFERROR(RANK(AF16,$AF$6:$AF$35,0)+COUNTIF($AF$6:AF16,AF16)-1,"N/A")</f>
        <v>N/A</v>
      </c>
      <c r="AL16" s="13">
        <f t="shared" si="4"/>
        <v>11</v>
      </c>
      <c r="AM16" s="13">
        <f t="shared" si="0"/>
        <v>11</v>
      </c>
    </row>
    <row r="17" spans="1:39" ht="60" customHeight="1" x14ac:dyDescent="0.35">
      <c r="A17" s="60" t="str">
        <f t="shared" ca="1" si="1"/>
        <v/>
      </c>
      <c r="C17" s="310">
        <f t="shared" si="5"/>
        <v>12</v>
      </c>
      <c r="D17" s="91" t="str">
        <f t="shared" ca="1" si="2"/>
        <v/>
      </c>
      <c r="E17" s="91" t="str">
        <f t="shared" ca="1" si="3"/>
        <v/>
      </c>
      <c r="F17" s="47"/>
      <c r="G17" s="92" t="str">
        <f ca="1">+IF($D17="","",(INDEX('DD Assessment'!K:K,MATCH('Ranked Table'!$D17&amp;'Ranked Table'!$E17,'DD Assessment'!$A:$A,0))))</f>
        <v/>
      </c>
      <c r="H17" s="92" t="str">
        <f ca="1">+IF($D17="","",(INDEX('DD Assessment'!L:L,MATCH('Ranked Table'!$D17&amp;'Ranked Table'!$E17,'DD Assessment'!$A:$A,0))))</f>
        <v/>
      </c>
      <c r="I17" s="92" t="str">
        <f ca="1">+IF($D17="","",(INDEX('DD Assessment'!M:M,MATCH('Ranked Table'!$D17&amp;'Ranked Table'!$E17,'DD Assessment'!$A:$A,0))))</f>
        <v/>
      </c>
      <c r="J17" s="92" t="str">
        <f ca="1">+IF($D17="","",(INDEX('DD Assessment'!N:N,MATCH('Ranked Table'!$D17&amp;'Ranked Table'!$E17,'DD Assessment'!$A:$A,0))))</f>
        <v/>
      </c>
      <c r="K17" s="92" t="str">
        <f ca="1">+IF($D17="","",(INDEX('DD Assessment'!O:O,MATCH('Ranked Table'!$D17&amp;'Ranked Table'!$E17,'DD Assessment'!$A:$A,0))))</f>
        <v/>
      </c>
      <c r="L17" s="92" t="str">
        <f ca="1">+IF($D17="","",(INDEX('DD Assessment'!P:P,MATCH('Ranked Table'!$D17&amp;'Ranked Table'!$E17,'DD Assessment'!$A:$A,0))))</f>
        <v/>
      </c>
      <c r="M17" s="90"/>
      <c r="N17" s="89" t="str">
        <f ca="1">+IF($D17="","",(INDEX('DD Assessment'!Q:Q,MATCH('Ranked Table'!$D17&amp;'Ranked Table'!$E17,'DD Assessment'!$A:$A,0))))</f>
        <v/>
      </c>
      <c r="O17" s="88"/>
      <c r="P17" s="140" t="str">
        <f ca="1">+IFERROR(INDEX('DD Assessment'!$G:$G,MATCH('Ranked Table'!D17&amp;'Ranked Table'!E17,'DD Assessment'!$A:$A,0)),"N/A")</f>
        <v/>
      </c>
      <c r="Q17" s="47"/>
      <c r="R17" s="243" t="s">
        <v>458</v>
      </c>
      <c r="U17" s="52">
        <f t="shared" si="6"/>
        <v>12</v>
      </c>
      <c r="V17" s="91" t="str">
        <f ca="1">+IFERROR(INDEX('DD Assessment'!D:D,MATCH('Ranked Table'!$U17,'DD Assessment'!$AH:$AH,0)),"")</f>
        <v/>
      </c>
      <c r="W17" s="91" t="str">
        <f ca="1">+IFERROR(INDEX('DD Assessment'!E:E,MATCH('Ranked Table'!$U17,'DD Assessment'!$AH:$AH,0)),"")</f>
        <v/>
      </c>
      <c r="X17" s="47"/>
      <c r="Y17" s="92" t="str">
        <f ca="1">+IF($V17="","",(INDEX('DD Assessment'!K:K,MATCH('Ranked Table'!$V17&amp;'Ranked Table'!$W17,'DD Assessment'!$A:$A,0))))</f>
        <v/>
      </c>
      <c r="Z17" s="92" t="str">
        <f ca="1">+IF($V17="","",(INDEX('DD Assessment'!L:L,MATCH('Ranked Table'!$V17&amp;'Ranked Table'!$W17,'DD Assessment'!$A:$A,0))))</f>
        <v/>
      </c>
      <c r="AA17" s="92" t="str">
        <f ca="1">+IF($V17="","",(INDEX('DD Assessment'!M:M,MATCH('Ranked Table'!$V17&amp;'Ranked Table'!$W17,'DD Assessment'!$A:$A,0))))</f>
        <v/>
      </c>
      <c r="AB17" s="92" t="str">
        <f ca="1">+IF($V17="","",(INDEX('DD Assessment'!N:N,MATCH('Ranked Table'!$V17&amp;'Ranked Table'!$W17,'DD Assessment'!$A:$A,0))))</f>
        <v/>
      </c>
      <c r="AC17" s="92" t="str">
        <f ca="1">+IF($V17="","",(INDEX('DD Assessment'!O:O,MATCH('Ranked Table'!$V17&amp;'Ranked Table'!$W17,'DD Assessment'!$A:$A,0))))</f>
        <v/>
      </c>
      <c r="AD17" s="92" t="str">
        <f ca="1">+IF($V17="","",(INDEX('DD Assessment'!P:P,MATCH('Ranked Table'!$V17&amp;'Ranked Table'!$W17,'DD Assessment'!$A:$A,0))))</f>
        <v/>
      </c>
      <c r="AE17" s="90"/>
      <c r="AF17" s="89" t="str">
        <f ca="1">+IF($V17="","",(INDEX('DD Assessment'!Q:Q,MATCH('Ranked Table'!$V17&amp;'Ranked Table'!$W17,'DD Assessment'!$A:$A,0))))</f>
        <v/>
      </c>
      <c r="AH17" s="89" t="str">
        <f ca="1">+IFERROR(RANK(AF17,$AF$6:$AF$35,0)+COUNTIF($AF$6:AF17,AF17)-1,"N/A")</f>
        <v>N/A</v>
      </c>
      <c r="AL17" s="13">
        <f t="shared" si="4"/>
        <v>12</v>
      </c>
      <c r="AM17" s="13">
        <f t="shared" si="0"/>
        <v>12</v>
      </c>
    </row>
    <row r="18" spans="1:39" ht="60" customHeight="1" x14ac:dyDescent="0.35">
      <c r="A18" s="60" t="str">
        <f t="shared" ca="1" si="1"/>
        <v/>
      </c>
      <c r="C18" s="310">
        <f t="shared" si="5"/>
        <v>13</v>
      </c>
      <c r="D18" s="91" t="str">
        <f t="shared" ca="1" si="2"/>
        <v/>
      </c>
      <c r="E18" s="91" t="str">
        <f t="shared" ca="1" si="3"/>
        <v/>
      </c>
      <c r="F18" s="47"/>
      <c r="G18" s="92" t="str">
        <f ca="1">+IF($D18="","",(INDEX('DD Assessment'!K:K,MATCH('Ranked Table'!$D18&amp;'Ranked Table'!$E18,'DD Assessment'!$A:$A,0))))</f>
        <v/>
      </c>
      <c r="H18" s="92" t="str">
        <f ca="1">+IF($D18="","",(INDEX('DD Assessment'!L:L,MATCH('Ranked Table'!$D18&amp;'Ranked Table'!$E18,'DD Assessment'!$A:$A,0))))</f>
        <v/>
      </c>
      <c r="I18" s="92" t="str">
        <f ca="1">+IF($D18="","",(INDEX('DD Assessment'!M:M,MATCH('Ranked Table'!$D18&amp;'Ranked Table'!$E18,'DD Assessment'!$A:$A,0))))</f>
        <v/>
      </c>
      <c r="J18" s="92" t="str">
        <f ca="1">+IF($D18="","",(INDEX('DD Assessment'!N:N,MATCH('Ranked Table'!$D18&amp;'Ranked Table'!$E18,'DD Assessment'!$A:$A,0))))</f>
        <v/>
      </c>
      <c r="K18" s="92" t="str">
        <f ca="1">+IF($D18="","",(INDEX('DD Assessment'!O:O,MATCH('Ranked Table'!$D18&amp;'Ranked Table'!$E18,'DD Assessment'!$A:$A,0))))</f>
        <v/>
      </c>
      <c r="L18" s="92" t="str">
        <f ca="1">+IF($D18="","",(INDEX('DD Assessment'!P:P,MATCH('Ranked Table'!$D18&amp;'Ranked Table'!$E18,'DD Assessment'!$A:$A,0))))</f>
        <v/>
      </c>
      <c r="M18" s="90"/>
      <c r="N18" s="89" t="str">
        <f ca="1">+IF($D18="","",(INDEX('DD Assessment'!Q:Q,MATCH('Ranked Table'!$D18&amp;'Ranked Table'!$E18,'DD Assessment'!$A:$A,0))))</f>
        <v/>
      </c>
      <c r="O18" s="88"/>
      <c r="P18" s="140" t="str">
        <f ca="1">+IFERROR(INDEX('DD Assessment'!$G:$G,MATCH('Ranked Table'!D18&amp;'Ranked Table'!E18,'DD Assessment'!$A:$A,0)),"N/A")</f>
        <v/>
      </c>
      <c r="Q18" s="47"/>
      <c r="R18" s="243" t="s">
        <v>458</v>
      </c>
      <c r="U18" s="52">
        <f t="shared" si="6"/>
        <v>13</v>
      </c>
      <c r="V18" s="91" t="str">
        <f ca="1">+IFERROR(INDEX('DD Assessment'!D:D,MATCH('Ranked Table'!$U18,'DD Assessment'!$AH:$AH,0)),"")</f>
        <v/>
      </c>
      <c r="W18" s="91" t="str">
        <f ca="1">+IFERROR(INDEX('DD Assessment'!E:E,MATCH('Ranked Table'!$U18,'DD Assessment'!$AH:$AH,0)),"")</f>
        <v/>
      </c>
      <c r="X18" s="47"/>
      <c r="Y18" s="92" t="str">
        <f ca="1">+IF($V18="","",(INDEX('DD Assessment'!K:K,MATCH('Ranked Table'!$V18&amp;'Ranked Table'!$W18,'DD Assessment'!$A:$A,0))))</f>
        <v/>
      </c>
      <c r="Z18" s="92" t="str">
        <f ca="1">+IF($V18="","",(INDEX('DD Assessment'!L:L,MATCH('Ranked Table'!$V18&amp;'Ranked Table'!$W18,'DD Assessment'!$A:$A,0))))</f>
        <v/>
      </c>
      <c r="AA18" s="92" t="str">
        <f ca="1">+IF($V18="","",(INDEX('DD Assessment'!M:M,MATCH('Ranked Table'!$V18&amp;'Ranked Table'!$W18,'DD Assessment'!$A:$A,0))))</f>
        <v/>
      </c>
      <c r="AB18" s="92" t="str">
        <f ca="1">+IF($V18="","",(INDEX('DD Assessment'!N:N,MATCH('Ranked Table'!$V18&amp;'Ranked Table'!$W18,'DD Assessment'!$A:$A,0))))</f>
        <v/>
      </c>
      <c r="AC18" s="92" t="str">
        <f ca="1">+IF($V18="","",(INDEX('DD Assessment'!O:O,MATCH('Ranked Table'!$V18&amp;'Ranked Table'!$W18,'DD Assessment'!$A:$A,0))))</f>
        <v/>
      </c>
      <c r="AD18" s="92" t="str">
        <f ca="1">+IF($V18="","",(INDEX('DD Assessment'!P:P,MATCH('Ranked Table'!$V18&amp;'Ranked Table'!$W18,'DD Assessment'!$A:$A,0))))</f>
        <v/>
      </c>
      <c r="AE18" s="90"/>
      <c r="AF18" s="89" t="str">
        <f ca="1">+IF($V18="","",(INDEX('DD Assessment'!Q:Q,MATCH('Ranked Table'!$V18&amp;'Ranked Table'!$W18,'DD Assessment'!$A:$A,0))))</f>
        <v/>
      </c>
      <c r="AH18" s="89" t="str">
        <f ca="1">+IFERROR(RANK(AF18,$AF$6:$AF$35,0)+COUNTIF($AF$6:AF18,AF18)-1,"N/A")</f>
        <v>N/A</v>
      </c>
      <c r="AL18" s="13">
        <f t="shared" si="4"/>
        <v>13</v>
      </c>
      <c r="AM18" s="13">
        <f t="shared" si="0"/>
        <v>13</v>
      </c>
    </row>
    <row r="19" spans="1:39" ht="60" customHeight="1" x14ac:dyDescent="0.35">
      <c r="A19" s="60" t="str">
        <f t="shared" ca="1" si="1"/>
        <v/>
      </c>
      <c r="C19" s="310">
        <f t="shared" si="5"/>
        <v>14</v>
      </c>
      <c r="D19" s="91" t="str">
        <f t="shared" ca="1" si="2"/>
        <v/>
      </c>
      <c r="E19" s="91" t="str">
        <f t="shared" ca="1" si="3"/>
        <v/>
      </c>
      <c r="F19" s="47"/>
      <c r="G19" s="92" t="str">
        <f ca="1">+IF($D19="","",(INDEX('DD Assessment'!K:K,MATCH('Ranked Table'!$D19&amp;'Ranked Table'!$E19,'DD Assessment'!$A:$A,0))))</f>
        <v/>
      </c>
      <c r="H19" s="92" t="str">
        <f ca="1">+IF($D19="","",(INDEX('DD Assessment'!L:L,MATCH('Ranked Table'!$D19&amp;'Ranked Table'!$E19,'DD Assessment'!$A:$A,0))))</f>
        <v/>
      </c>
      <c r="I19" s="92" t="str">
        <f ca="1">+IF($D19="","",(INDEX('DD Assessment'!M:M,MATCH('Ranked Table'!$D19&amp;'Ranked Table'!$E19,'DD Assessment'!$A:$A,0))))</f>
        <v/>
      </c>
      <c r="J19" s="92" t="str">
        <f ca="1">+IF($D19="","",(INDEX('DD Assessment'!N:N,MATCH('Ranked Table'!$D19&amp;'Ranked Table'!$E19,'DD Assessment'!$A:$A,0))))</f>
        <v/>
      </c>
      <c r="K19" s="92" t="str">
        <f ca="1">+IF($D19="","",(INDEX('DD Assessment'!O:O,MATCH('Ranked Table'!$D19&amp;'Ranked Table'!$E19,'DD Assessment'!$A:$A,0))))</f>
        <v/>
      </c>
      <c r="L19" s="92" t="str">
        <f ca="1">+IF($D19="","",(INDEX('DD Assessment'!P:P,MATCH('Ranked Table'!$D19&amp;'Ranked Table'!$E19,'DD Assessment'!$A:$A,0))))</f>
        <v/>
      </c>
      <c r="M19" s="90"/>
      <c r="N19" s="89" t="str">
        <f ca="1">+IF($D19="","",(INDEX('DD Assessment'!Q:Q,MATCH('Ranked Table'!$D19&amp;'Ranked Table'!$E19,'DD Assessment'!$A:$A,0))))</f>
        <v/>
      </c>
      <c r="O19" s="88"/>
      <c r="P19" s="140" t="str">
        <f ca="1">+IFERROR(INDEX('DD Assessment'!$G:$G,MATCH('Ranked Table'!D19&amp;'Ranked Table'!E19,'DD Assessment'!$A:$A,0)),"N/A")</f>
        <v/>
      </c>
      <c r="Q19" s="47"/>
      <c r="R19" s="243" t="s">
        <v>458</v>
      </c>
      <c r="U19" s="52">
        <f t="shared" si="6"/>
        <v>14</v>
      </c>
      <c r="V19" s="91" t="str">
        <f ca="1">+IFERROR(INDEX('DD Assessment'!D:D,MATCH('Ranked Table'!$U19,'DD Assessment'!$AH:$AH,0)),"")</f>
        <v/>
      </c>
      <c r="W19" s="91" t="str">
        <f ca="1">+IFERROR(INDEX('DD Assessment'!E:E,MATCH('Ranked Table'!$U19,'DD Assessment'!$AH:$AH,0)),"")</f>
        <v/>
      </c>
      <c r="X19" s="47"/>
      <c r="Y19" s="92" t="str">
        <f ca="1">+IF($V19="","",(INDEX('DD Assessment'!K:K,MATCH('Ranked Table'!$V19&amp;'Ranked Table'!$W19,'DD Assessment'!$A:$A,0))))</f>
        <v/>
      </c>
      <c r="Z19" s="92" t="str">
        <f ca="1">+IF($V19="","",(INDEX('DD Assessment'!L:L,MATCH('Ranked Table'!$V19&amp;'Ranked Table'!$W19,'DD Assessment'!$A:$A,0))))</f>
        <v/>
      </c>
      <c r="AA19" s="92" t="str">
        <f ca="1">+IF($V19="","",(INDEX('DD Assessment'!M:M,MATCH('Ranked Table'!$V19&amp;'Ranked Table'!$W19,'DD Assessment'!$A:$A,0))))</f>
        <v/>
      </c>
      <c r="AB19" s="92" t="str">
        <f ca="1">+IF($V19="","",(INDEX('DD Assessment'!N:N,MATCH('Ranked Table'!$V19&amp;'Ranked Table'!$W19,'DD Assessment'!$A:$A,0))))</f>
        <v/>
      </c>
      <c r="AC19" s="92" t="str">
        <f ca="1">+IF($V19="","",(INDEX('DD Assessment'!O:O,MATCH('Ranked Table'!$V19&amp;'Ranked Table'!$W19,'DD Assessment'!$A:$A,0))))</f>
        <v/>
      </c>
      <c r="AD19" s="92" t="str">
        <f ca="1">+IF($V19="","",(INDEX('DD Assessment'!P:P,MATCH('Ranked Table'!$V19&amp;'Ranked Table'!$W19,'DD Assessment'!$A:$A,0))))</f>
        <v/>
      </c>
      <c r="AE19" s="90"/>
      <c r="AF19" s="89" t="str">
        <f ca="1">+IF($V19="","",(INDEX('DD Assessment'!Q:Q,MATCH('Ranked Table'!$V19&amp;'Ranked Table'!$W19,'DD Assessment'!$A:$A,0))))</f>
        <v/>
      </c>
      <c r="AH19" s="89" t="str">
        <f ca="1">+IFERROR(RANK(AF19,$AF$6:$AF$35,0)+COUNTIF($AF$6:AF19,AF19)-1,"N/A")</f>
        <v>N/A</v>
      </c>
      <c r="AL19" s="13">
        <f t="shared" si="4"/>
        <v>14</v>
      </c>
      <c r="AM19" s="13">
        <f t="shared" si="0"/>
        <v>14</v>
      </c>
    </row>
    <row r="20" spans="1:39" ht="60" customHeight="1" x14ac:dyDescent="0.35">
      <c r="A20" s="60" t="str">
        <f t="shared" ca="1" si="1"/>
        <v/>
      </c>
      <c r="C20" s="310">
        <f t="shared" si="5"/>
        <v>15</v>
      </c>
      <c r="D20" s="91" t="str">
        <f t="shared" ca="1" si="2"/>
        <v/>
      </c>
      <c r="E20" s="91" t="str">
        <f t="shared" ca="1" si="3"/>
        <v/>
      </c>
      <c r="F20" s="47"/>
      <c r="G20" s="92" t="str">
        <f ca="1">+IF($D20="","",(INDEX('DD Assessment'!K:K,MATCH('Ranked Table'!$D20&amp;'Ranked Table'!$E20,'DD Assessment'!$A:$A,0))))</f>
        <v/>
      </c>
      <c r="H20" s="92" t="str">
        <f ca="1">+IF($D20="","",(INDEX('DD Assessment'!L:L,MATCH('Ranked Table'!$D20&amp;'Ranked Table'!$E20,'DD Assessment'!$A:$A,0))))</f>
        <v/>
      </c>
      <c r="I20" s="92" t="str">
        <f ca="1">+IF($D20="","",(INDEX('DD Assessment'!M:M,MATCH('Ranked Table'!$D20&amp;'Ranked Table'!$E20,'DD Assessment'!$A:$A,0))))</f>
        <v/>
      </c>
      <c r="J20" s="92" t="str">
        <f ca="1">+IF($D20="","",(INDEX('DD Assessment'!N:N,MATCH('Ranked Table'!$D20&amp;'Ranked Table'!$E20,'DD Assessment'!$A:$A,0))))</f>
        <v/>
      </c>
      <c r="K20" s="92" t="str">
        <f ca="1">+IF($D20="","",(INDEX('DD Assessment'!O:O,MATCH('Ranked Table'!$D20&amp;'Ranked Table'!$E20,'DD Assessment'!$A:$A,0))))</f>
        <v/>
      </c>
      <c r="L20" s="92" t="str">
        <f ca="1">+IF($D20="","",(INDEX('DD Assessment'!P:P,MATCH('Ranked Table'!$D20&amp;'Ranked Table'!$E20,'DD Assessment'!$A:$A,0))))</f>
        <v/>
      </c>
      <c r="M20" s="90"/>
      <c r="N20" s="89" t="str">
        <f ca="1">+IF($D20="","",(INDEX('DD Assessment'!Q:Q,MATCH('Ranked Table'!$D20&amp;'Ranked Table'!$E20,'DD Assessment'!$A:$A,0))))</f>
        <v/>
      </c>
      <c r="O20" s="88"/>
      <c r="P20" s="140" t="str">
        <f ca="1">+IFERROR(INDEX('DD Assessment'!$G:$G,MATCH('Ranked Table'!D20&amp;'Ranked Table'!E20,'DD Assessment'!$A:$A,0)),"N/A")</f>
        <v/>
      </c>
      <c r="Q20" s="47"/>
      <c r="R20" s="243" t="s">
        <v>458</v>
      </c>
      <c r="U20" s="52">
        <f t="shared" si="6"/>
        <v>15</v>
      </c>
      <c r="V20" s="91" t="str">
        <f ca="1">+IFERROR(INDEX('DD Assessment'!D:D,MATCH('Ranked Table'!$U20,'DD Assessment'!$AH:$AH,0)),"")</f>
        <v/>
      </c>
      <c r="W20" s="91" t="str">
        <f ca="1">+IFERROR(INDEX('DD Assessment'!E:E,MATCH('Ranked Table'!$U20,'DD Assessment'!$AH:$AH,0)),"")</f>
        <v/>
      </c>
      <c r="X20" s="47"/>
      <c r="Y20" s="92" t="str">
        <f ca="1">+IF($V20="","",(INDEX('DD Assessment'!K:K,MATCH('Ranked Table'!$V20&amp;'Ranked Table'!$W20,'DD Assessment'!$A:$A,0))))</f>
        <v/>
      </c>
      <c r="Z20" s="92" t="str">
        <f ca="1">+IF($V20="","",(INDEX('DD Assessment'!L:L,MATCH('Ranked Table'!$V20&amp;'Ranked Table'!$W20,'DD Assessment'!$A:$A,0))))</f>
        <v/>
      </c>
      <c r="AA20" s="92" t="str">
        <f ca="1">+IF($V20="","",(INDEX('DD Assessment'!M:M,MATCH('Ranked Table'!$V20&amp;'Ranked Table'!$W20,'DD Assessment'!$A:$A,0))))</f>
        <v/>
      </c>
      <c r="AB20" s="92" t="str">
        <f ca="1">+IF($V20="","",(INDEX('DD Assessment'!N:N,MATCH('Ranked Table'!$V20&amp;'Ranked Table'!$W20,'DD Assessment'!$A:$A,0))))</f>
        <v/>
      </c>
      <c r="AC20" s="92" t="str">
        <f ca="1">+IF($V20="","",(INDEX('DD Assessment'!O:O,MATCH('Ranked Table'!$V20&amp;'Ranked Table'!$W20,'DD Assessment'!$A:$A,0))))</f>
        <v/>
      </c>
      <c r="AD20" s="92" t="str">
        <f ca="1">+IF($V20="","",(INDEX('DD Assessment'!P:P,MATCH('Ranked Table'!$V20&amp;'Ranked Table'!$W20,'DD Assessment'!$A:$A,0))))</f>
        <v/>
      </c>
      <c r="AE20" s="90"/>
      <c r="AF20" s="89" t="str">
        <f ca="1">+IF($V20="","",(INDEX('DD Assessment'!Q:Q,MATCH('Ranked Table'!$V20&amp;'Ranked Table'!$W20,'DD Assessment'!$A:$A,0))))</f>
        <v/>
      </c>
      <c r="AH20" s="89" t="str">
        <f ca="1">+IFERROR(RANK(AF20,$AF$6:$AF$35,0)+COUNTIF($AF$6:AF20,AF20)-1,"N/A")</f>
        <v>N/A</v>
      </c>
      <c r="AL20" s="13">
        <f t="shared" si="4"/>
        <v>15</v>
      </c>
      <c r="AM20" s="13">
        <f t="shared" si="0"/>
        <v>15</v>
      </c>
    </row>
    <row r="21" spans="1:39" ht="60" customHeight="1" x14ac:dyDescent="0.35">
      <c r="A21" s="60" t="str">
        <f t="shared" ca="1" si="1"/>
        <v/>
      </c>
      <c r="C21" s="310">
        <f t="shared" si="5"/>
        <v>16</v>
      </c>
      <c r="D21" s="91" t="str">
        <f t="shared" ca="1" si="2"/>
        <v/>
      </c>
      <c r="E21" s="91" t="str">
        <f t="shared" ca="1" si="3"/>
        <v/>
      </c>
      <c r="F21" s="47"/>
      <c r="G21" s="92" t="str">
        <f ca="1">+IF($D21="","",(INDEX('DD Assessment'!K:K,MATCH('Ranked Table'!$D21&amp;'Ranked Table'!$E21,'DD Assessment'!$A:$A,0))))</f>
        <v/>
      </c>
      <c r="H21" s="92" t="str">
        <f ca="1">+IF($D21="","",(INDEX('DD Assessment'!L:L,MATCH('Ranked Table'!$D21&amp;'Ranked Table'!$E21,'DD Assessment'!$A:$A,0))))</f>
        <v/>
      </c>
      <c r="I21" s="92" t="str">
        <f ca="1">+IF($D21="","",(INDEX('DD Assessment'!M:M,MATCH('Ranked Table'!$D21&amp;'Ranked Table'!$E21,'DD Assessment'!$A:$A,0))))</f>
        <v/>
      </c>
      <c r="J21" s="92" t="str">
        <f ca="1">+IF($D21="","",(INDEX('DD Assessment'!N:N,MATCH('Ranked Table'!$D21&amp;'Ranked Table'!$E21,'DD Assessment'!$A:$A,0))))</f>
        <v/>
      </c>
      <c r="K21" s="92" t="str">
        <f ca="1">+IF($D21="","",(INDEX('DD Assessment'!O:O,MATCH('Ranked Table'!$D21&amp;'Ranked Table'!$E21,'DD Assessment'!$A:$A,0))))</f>
        <v/>
      </c>
      <c r="L21" s="92" t="str">
        <f ca="1">+IF($D21="","",(INDEX('DD Assessment'!P:P,MATCH('Ranked Table'!$D21&amp;'Ranked Table'!$E21,'DD Assessment'!$A:$A,0))))</f>
        <v/>
      </c>
      <c r="M21" s="90"/>
      <c r="N21" s="89" t="str">
        <f ca="1">+IF($D21="","",(INDEX('DD Assessment'!Q:Q,MATCH('Ranked Table'!$D21&amp;'Ranked Table'!$E21,'DD Assessment'!$A:$A,0))))</f>
        <v/>
      </c>
      <c r="O21" s="88"/>
      <c r="P21" s="140" t="str">
        <f ca="1">+IFERROR(INDEX('DD Assessment'!$G:$G,MATCH('Ranked Table'!D21&amp;'Ranked Table'!E21,'DD Assessment'!$A:$A,0)),"N/A")</f>
        <v/>
      </c>
      <c r="Q21" s="47"/>
      <c r="R21" s="243" t="s">
        <v>458</v>
      </c>
      <c r="U21" s="52">
        <f t="shared" si="6"/>
        <v>16</v>
      </c>
      <c r="V21" s="91" t="str">
        <f ca="1">+IFERROR(INDEX('DD Assessment'!D:D,MATCH('Ranked Table'!$U21,'DD Assessment'!$AH:$AH,0)),"")</f>
        <v/>
      </c>
      <c r="W21" s="91" t="str">
        <f ca="1">+IFERROR(INDEX('DD Assessment'!E:E,MATCH('Ranked Table'!$U21,'DD Assessment'!$AH:$AH,0)),"")</f>
        <v/>
      </c>
      <c r="X21" s="47"/>
      <c r="Y21" s="92" t="str">
        <f ca="1">+IF($V21="","",(INDEX('DD Assessment'!K:K,MATCH('Ranked Table'!$V21&amp;'Ranked Table'!$W21,'DD Assessment'!$A:$A,0))))</f>
        <v/>
      </c>
      <c r="Z21" s="92" t="str">
        <f ca="1">+IF($V21="","",(INDEX('DD Assessment'!L:L,MATCH('Ranked Table'!$V21&amp;'Ranked Table'!$W21,'DD Assessment'!$A:$A,0))))</f>
        <v/>
      </c>
      <c r="AA21" s="92" t="str">
        <f ca="1">+IF($V21="","",(INDEX('DD Assessment'!M:M,MATCH('Ranked Table'!$V21&amp;'Ranked Table'!$W21,'DD Assessment'!$A:$A,0))))</f>
        <v/>
      </c>
      <c r="AB21" s="92" t="str">
        <f ca="1">+IF($V21="","",(INDEX('DD Assessment'!N:N,MATCH('Ranked Table'!$V21&amp;'Ranked Table'!$W21,'DD Assessment'!$A:$A,0))))</f>
        <v/>
      </c>
      <c r="AC21" s="92" t="str">
        <f ca="1">+IF($V21="","",(INDEX('DD Assessment'!O:O,MATCH('Ranked Table'!$V21&amp;'Ranked Table'!$W21,'DD Assessment'!$A:$A,0))))</f>
        <v/>
      </c>
      <c r="AD21" s="92" t="str">
        <f ca="1">+IF($V21="","",(INDEX('DD Assessment'!P:P,MATCH('Ranked Table'!$V21&amp;'Ranked Table'!$W21,'DD Assessment'!$A:$A,0))))</f>
        <v/>
      </c>
      <c r="AE21" s="90"/>
      <c r="AF21" s="89" t="str">
        <f ca="1">+IF($V21="","",(INDEX('DD Assessment'!Q:Q,MATCH('Ranked Table'!$V21&amp;'Ranked Table'!$W21,'DD Assessment'!$A:$A,0))))</f>
        <v/>
      </c>
      <c r="AH21" s="89" t="str">
        <f ca="1">+IFERROR(RANK(AF21,$AF$6:$AF$35,0)+COUNTIF($AF$6:AF21,AF21)-1,"N/A")</f>
        <v>N/A</v>
      </c>
      <c r="AL21" s="13">
        <f t="shared" si="4"/>
        <v>16</v>
      </c>
      <c r="AM21" s="13">
        <f t="shared" si="0"/>
        <v>16</v>
      </c>
    </row>
    <row r="22" spans="1:39" ht="60" customHeight="1" x14ac:dyDescent="0.35">
      <c r="A22" s="60" t="str">
        <f t="shared" ca="1" si="1"/>
        <v/>
      </c>
      <c r="C22" s="310">
        <f t="shared" si="5"/>
        <v>17</v>
      </c>
      <c r="D22" s="91" t="str">
        <f t="shared" ca="1" si="2"/>
        <v/>
      </c>
      <c r="E22" s="91" t="str">
        <f t="shared" ca="1" si="3"/>
        <v/>
      </c>
      <c r="F22" s="47"/>
      <c r="G22" s="92" t="str">
        <f ca="1">+IF($D22="","",(INDEX('DD Assessment'!K:K,MATCH('Ranked Table'!$D22&amp;'Ranked Table'!$E22,'DD Assessment'!$A:$A,0))))</f>
        <v/>
      </c>
      <c r="H22" s="92" t="str">
        <f ca="1">+IF($D22="","",(INDEX('DD Assessment'!L:L,MATCH('Ranked Table'!$D22&amp;'Ranked Table'!$E22,'DD Assessment'!$A:$A,0))))</f>
        <v/>
      </c>
      <c r="I22" s="92" t="str">
        <f ca="1">+IF($D22="","",(INDEX('DD Assessment'!M:M,MATCH('Ranked Table'!$D22&amp;'Ranked Table'!$E22,'DD Assessment'!$A:$A,0))))</f>
        <v/>
      </c>
      <c r="J22" s="92" t="str">
        <f ca="1">+IF($D22="","",(INDEX('DD Assessment'!N:N,MATCH('Ranked Table'!$D22&amp;'Ranked Table'!$E22,'DD Assessment'!$A:$A,0))))</f>
        <v/>
      </c>
      <c r="K22" s="92" t="str">
        <f ca="1">+IF($D22="","",(INDEX('DD Assessment'!O:O,MATCH('Ranked Table'!$D22&amp;'Ranked Table'!$E22,'DD Assessment'!$A:$A,0))))</f>
        <v/>
      </c>
      <c r="L22" s="92" t="str">
        <f ca="1">+IF($D22="","",(INDEX('DD Assessment'!P:P,MATCH('Ranked Table'!$D22&amp;'Ranked Table'!$E22,'DD Assessment'!$A:$A,0))))</f>
        <v/>
      </c>
      <c r="M22" s="90"/>
      <c r="N22" s="89" t="str">
        <f ca="1">+IF($D22="","",(INDEX('DD Assessment'!Q:Q,MATCH('Ranked Table'!$D22&amp;'Ranked Table'!$E22,'DD Assessment'!$A:$A,0))))</f>
        <v/>
      </c>
      <c r="O22" s="88"/>
      <c r="P22" s="140" t="str">
        <f ca="1">+IFERROR(INDEX('DD Assessment'!$G:$G,MATCH('Ranked Table'!D22&amp;'Ranked Table'!E22,'DD Assessment'!$A:$A,0)),"N/A")</f>
        <v/>
      </c>
      <c r="Q22" s="47"/>
      <c r="R22" s="243" t="s">
        <v>458</v>
      </c>
      <c r="U22" s="52">
        <f t="shared" si="6"/>
        <v>17</v>
      </c>
      <c r="V22" s="91" t="str">
        <f ca="1">+IFERROR(INDEX('DD Assessment'!D:D,MATCH('Ranked Table'!$U22,'DD Assessment'!$AH:$AH,0)),"")</f>
        <v/>
      </c>
      <c r="W22" s="91" t="str">
        <f ca="1">+IFERROR(INDEX('DD Assessment'!E:E,MATCH('Ranked Table'!$U22,'DD Assessment'!$AH:$AH,0)),"")</f>
        <v/>
      </c>
      <c r="X22" s="47"/>
      <c r="Y22" s="92" t="str">
        <f ca="1">+IF($V22="","",(INDEX('DD Assessment'!K:K,MATCH('Ranked Table'!$V22&amp;'Ranked Table'!$W22,'DD Assessment'!$A:$A,0))))</f>
        <v/>
      </c>
      <c r="Z22" s="92" t="str">
        <f ca="1">+IF($V22="","",(INDEX('DD Assessment'!L:L,MATCH('Ranked Table'!$V22&amp;'Ranked Table'!$W22,'DD Assessment'!$A:$A,0))))</f>
        <v/>
      </c>
      <c r="AA22" s="92" t="str">
        <f ca="1">+IF($V22="","",(INDEX('DD Assessment'!M:M,MATCH('Ranked Table'!$V22&amp;'Ranked Table'!$W22,'DD Assessment'!$A:$A,0))))</f>
        <v/>
      </c>
      <c r="AB22" s="92" t="str">
        <f ca="1">+IF($V22="","",(INDEX('DD Assessment'!N:N,MATCH('Ranked Table'!$V22&amp;'Ranked Table'!$W22,'DD Assessment'!$A:$A,0))))</f>
        <v/>
      </c>
      <c r="AC22" s="92" t="str">
        <f ca="1">+IF($V22="","",(INDEX('DD Assessment'!O:O,MATCH('Ranked Table'!$V22&amp;'Ranked Table'!$W22,'DD Assessment'!$A:$A,0))))</f>
        <v/>
      </c>
      <c r="AD22" s="92" t="str">
        <f ca="1">+IF($V22="","",(INDEX('DD Assessment'!P:P,MATCH('Ranked Table'!$V22&amp;'Ranked Table'!$W22,'DD Assessment'!$A:$A,0))))</f>
        <v/>
      </c>
      <c r="AE22" s="90"/>
      <c r="AF22" s="89" t="str">
        <f ca="1">+IF($V22="","",(INDEX('DD Assessment'!Q:Q,MATCH('Ranked Table'!$V22&amp;'Ranked Table'!$W22,'DD Assessment'!$A:$A,0))))</f>
        <v/>
      </c>
      <c r="AH22" s="89" t="str">
        <f ca="1">+IFERROR(RANK(AF22,$AF$6:$AF$35,0)+COUNTIF($AF$6:AF22,AF22)-1,"N/A")</f>
        <v>N/A</v>
      </c>
      <c r="AL22" s="13">
        <f t="shared" si="4"/>
        <v>17</v>
      </c>
      <c r="AM22" s="13">
        <f t="shared" si="0"/>
        <v>17</v>
      </c>
    </row>
    <row r="23" spans="1:39" ht="21" x14ac:dyDescent="0.35">
      <c r="A23" s="60" t="str">
        <f t="shared" ca="1" si="1"/>
        <v/>
      </c>
      <c r="C23" s="310">
        <f t="shared" si="5"/>
        <v>18</v>
      </c>
      <c r="D23" s="91" t="str">
        <f t="shared" ca="1" si="2"/>
        <v/>
      </c>
      <c r="E23" s="91" t="str">
        <f t="shared" ca="1" si="3"/>
        <v/>
      </c>
      <c r="F23" s="47"/>
      <c r="G23" s="92" t="str">
        <f ca="1">+IF($D23="","",(INDEX('DD Assessment'!K:K,MATCH('Ranked Table'!$D23&amp;'Ranked Table'!$E23,'DD Assessment'!$A:$A,0))))</f>
        <v/>
      </c>
      <c r="H23" s="92" t="str">
        <f ca="1">+IF($D23="","",(INDEX('DD Assessment'!L:L,MATCH('Ranked Table'!$D23&amp;'Ranked Table'!$E23,'DD Assessment'!$A:$A,0))))</f>
        <v/>
      </c>
      <c r="I23" s="92" t="str">
        <f ca="1">+IF($D23="","",(INDEX('DD Assessment'!M:M,MATCH('Ranked Table'!$D23&amp;'Ranked Table'!$E23,'DD Assessment'!$A:$A,0))))</f>
        <v/>
      </c>
      <c r="J23" s="92" t="str">
        <f ca="1">+IF($D23="","",(INDEX('DD Assessment'!N:N,MATCH('Ranked Table'!$D23&amp;'Ranked Table'!$E23,'DD Assessment'!$A:$A,0))))</f>
        <v/>
      </c>
      <c r="K23" s="92" t="str">
        <f ca="1">+IF($D23="","",(INDEX('DD Assessment'!O:O,MATCH('Ranked Table'!$D23&amp;'Ranked Table'!$E23,'DD Assessment'!$A:$A,0))))</f>
        <v/>
      </c>
      <c r="L23" s="92" t="str">
        <f ca="1">+IF($D23="","",(INDEX('DD Assessment'!P:P,MATCH('Ranked Table'!$D23&amp;'Ranked Table'!$E23,'DD Assessment'!$A:$A,0))))</f>
        <v/>
      </c>
      <c r="M23" s="47"/>
      <c r="N23" s="89" t="str">
        <f ca="1">+IF($D23="","",(INDEX('DD Assessment'!Q:Q,MATCH('Ranked Table'!$D23&amp;'Ranked Table'!$E23,'DD Assessment'!$A:$A,0))))</f>
        <v/>
      </c>
      <c r="O23" s="88"/>
      <c r="P23" s="140" t="str">
        <f ca="1">+IFERROR(INDEX('DD Assessment'!$G:$G,MATCH('Ranked Table'!D23&amp;'Ranked Table'!E23,'DD Assessment'!$A:$A,0)),"N/A")</f>
        <v/>
      </c>
      <c r="Q23" s="47"/>
      <c r="R23" s="243" t="s">
        <v>454</v>
      </c>
      <c r="U23" s="52">
        <f t="shared" si="6"/>
        <v>18</v>
      </c>
      <c r="V23" s="91" t="str">
        <f>+IFERROR(INDEX('DD Assessment'!D:D,MATCH('Ranked Table'!$U23,'DD Assessment'!$AH:$AH,0)),"")</f>
        <v/>
      </c>
      <c r="W23" s="91" t="str">
        <f>+IFERROR(INDEX('DD Assessment'!E:E,MATCH('Ranked Table'!$U23,'DD Assessment'!$AH:$AH,0)),"")</f>
        <v/>
      </c>
      <c r="X23" s="47"/>
      <c r="Y23" s="92" t="str">
        <f>+IF($V23="","",(INDEX('DD Assessment'!K:K,MATCH('Ranked Table'!$V23&amp;'Ranked Table'!$W23,'DD Assessment'!$A:$A,0))))</f>
        <v/>
      </c>
      <c r="Z23" s="92" t="str">
        <f>+IF($V23="","",(INDEX('DD Assessment'!L:L,MATCH('Ranked Table'!$V23&amp;'Ranked Table'!$W23,'DD Assessment'!$A:$A,0))))</f>
        <v/>
      </c>
      <c r="AA23" s="92" t="str">
        <f>+IF($V23="","",(INDEX('DD Assessment'!M:M,MATCH('Ranked Table'!$V23&amp;'Ranked Table'!$W23,'DD Assessment'!$A:$A,0))))</f>
        <v/>
      </c>
      <c r="AB23" s="92" t="str">
        <f>+IF($V23="","",(INDEX('DD Assessment'!N:N,MATCH('Ranked Table'!$V23&amp;'Ranked Table'!$W23,'DD Assessment'!$A:$A,0))))</f>
        <v/>
      </c>
      <c r="AC23" s="92" t="str">
        <f>+IF($V23="","",(INDEX('DD Assessment'!O:O,MATCH('Ranked Table'!$V23&amp;'Ranked Table'!$W23,'DD Assessment'!$A:$A,0))))</f>
        <v/>
      </c>
      <c r="AD23" s="92" t="str">
        <f>+IF($V23="","",(INDEX('DD Assessment'!P:P,MATCH('Ranked Table'!$V23&amp;'Ranked Table'!$W23,'DD Assessment'!$A:$A,0))))</f>
        <v/>
      </c>
      <c r="AE23" s="47"/>
      <c r="AF23" s="89" t="str">
        <f>+IF($V23="","",(INDEX('DD Assessment'!Q:Q,MATCH('Ranked Table'!$V23&amp;'Ranked Table'!$W23,'DD Assessment'!$A:$A,0))))</f>
        <v/>
      </c>
      <c r="AH23" s="89" t="str">
        <f ca="1">+IFERROR(RANK(AF23,$AF$6:$AF$35,0)+COUNTIF($AF$6:AF23,AF23)-1,"N/A")</f>
        <v>N/A</v>
      </c>
      <c r="AL23" s="13">
        <f t="shared" si="4"/>
        <v>17</v>
      </c>
      <c r="AM23" s="13" t="str">
        <f t="shared" si="0"/>
        <v>N/A</v>
      </c>
    </row>
    <row r="24" spans="1:39" ht="21" x14ac:dyDescent="0.35">
      <c r="A24" s="60" t="str">
        <f t="shared" ca="1" si="1"/>
        <v/>
      </c>
      <c r="C24" s="310">
        <f t="shared" si="5"/>
        <v>19</v>
      </c>
      <c r="D24" s="91" t="str">
        <f t="shared" ca="1" si="2"/>
        <v/>
      </c>
      <c r="E24" s="91" t="str">
        <f t="shared" ca="1" si="3"/>
        <v/>
      </c>
      <c r="F24" s="47"/>
      <c r="G24" s="92" t="str">
        <f ca="1">+IF($D24="","",(INDEX('DD Assessment'!K:K,MATCH('Ranked Table'!$D24&amp;'Ranked Table'!$E24,'DD Assessment'!$A:$A,0))))</f>
        <v/>
      </c>
      <c r="H24" s="92" t="str">
        <f ca="1">+IF($D24="","",(INDEX('DD Assessment'!L:L,MATCH('Ranked Table'!$D24&amp;'Ranked Table'!$E24,'DD Assessment'!$A:$A,0))))</f>
        <v/>
      </c>
      <c r="I24" s="92" t="str">
        <f ca="1">+IF($D24="","",(INDEX('DD Assessment'!M:M,MATCH('Ranked Table'!$D24&amp;'Ranked Table'!$E24,'DD Assessment'!$A:$A,0))))</f>
        <v/>
      </c>
      <c r="J24" s="92" t="str">
        <f ca="1">+IF($D24="","",(INDEX('DD Assessment'!N:N,MATCH('Ranked Table'!$D24&amp;'Ranked Table'!$E24,'DD Assessment'!$A:$A,0))))</f>
        <v/>
      </c>
      <c r="K24" s="92" t="str">
        <f ca="1">+IF($D24="","",(INDEX('DD Assessment'!O:O,MATCH('Ranked Table'!$D24&amp;'Ranked Table'!$E24,'DD Assessment'!$A:$A,0))))</f>
        <v/>
      </c>
      <c r="L24" s="92" t="str">
        <f ca="1">+IF($D24="","",(INDEX('DD Assessment'!P:P,MATCH('Ranked Table'!$D24&amp;'Ranked Table'!$E24,'DD Assessment'!$A:$A,0))))</f>
        <v/>
      </c>
      <c r="M24" s="47"/>
      <c r="N24" s="89" t="str">
        <f ca="1">+IF($D24="","",(INDEX('DD Assessment'!Q:Q,MATCH('Ranked Table'!$D24&amp;'Ranked Table'!$E24,'DD Assessment'!$A:$A,0))))</f>
        <v/>
      </c>
      <c r="O24" s="88"/>
      <c r="P24" s="140" t="str">
        <f ca="1">+IFERROR(INDEX('DD Assessment'!$G:$G,MATCH('Ranked Table'!D24&amp;'Ranked Table'!E24,'DD Assessment'!$A:$A,0)),"N/A")</f>
        <v/>
      </c>
      <c r="Q24" s="47"/>
      <c r="R24" s="243" t="s">
        <v>454</v>
      </c>
      <c r="U24" s="52">
        <f t="shared" si="6"/>
        <v>19</v>
      </c>
      <c r="V24" s="91" t="str">
        <f>+IFERROR(INDEX('DD Assessment'!D:D,MATCH('Ranked Table'!$U24,'DD Assessment'!$AH:$AH,0)),"")</f>
        <v/>
      </c>
      <c r="W24" s="91" t="str">
        <f>+IFERROR(INDEX('DD Assessment'!E:E,MATCH('Ranked Table'!$U24,'DD Assessment'!$AH:$AH,0)),"")</f>
        <v/>
      </c>
      <c r="X24" s="47"/>
      <c r="Y24" s="92" t="str">
        <f>+IF($V24="","",(INDEX('DD Assessment'!K:K,MATCH('Ranked Table'!$V24&amp;'Ranked Table'!$W24,'DD Assessment'!$A:$A,0))))</f>
        <v/>
      </c>
      <c r="Z24" s="92" t="str">
        <f>+IF($V24="","",(INDEX('DD Assessment'!L:L,MATCH('Ranked Table'!$V24&amp;'Ranked Table'!$W24,'DD Assessment'!$A:$A,0))))</f>
        <v/>
      </c>
      <c r="AA24" s="92" t="str">
        <f>+IF($V24="","",(INDEX('DD Assessment'!M:M,MATCH('Ranked Table'!$V24&amp;'Ranked Table'!$W24,'DD Assessment'!$A:$A,0))))</f>
        <v/>
      </c>
      <c r="AB24" s="92" t="str">
        <f>+IF($V24="","",(INDEX('DD Assessment'!N:N,MATCH('Ranked Table'!$V24&amp;'Ranked Table'!$W24,'DD Assessment'!$A:$A,0))))</f>
        <v/>
      </c>
      <c r="AC24" s="92" t="str">
        <f>+IF($V24="","",(INDEX('DD Assessment'!O:O,MATCH('Ranked Table'!$V24&amp;'Ranked Table'!$W24,'DD Assessment'!$A:$A,0))))</f>
        <v/>
      </c>
      <c r="AD24" s="92" t="str">
        <f>+IF($V24="","",(INDEX('DD Assessment'!P:P,MATCH('Ranked Table'!$V24&amp;'Ranked Table'!$W24,'DD Assessment'!$A:$A,0))))</f>
        <v/>
      </c>
      <c r="AE24" s="47"/>
      <c r="AF24" s="89" t="str">
        <f>+IF($V24="","",(INDEX('DD Assessment'!Q:Q,MATCH('Ranked Table'!$V24&amp;'Ranked Table'!$W24,'DD Assessment'!$A:$A,0))))</f>
        <v/>
      </c>
      <c r="AH24" s="89" t="str">
        <f ca="1">+IFERROR(RANK(AF24,$AF$6:$AF$35,0)+COUNTIF($AF$6:AF24,AF24)-1,"N/A")</f>
        <v>N/A</v>
      </c>
      <c r="AL24" s="13">
        <f t="shared" si="4"/>
        <v>17</v>
      </c>
      <c r="AM24" s="13" t="str">
        <f t="shared" si="0"/>
        <v>N/A</v>
      </c>
    </row>
    <row r="25" spans="1:39" ht="21" x14ac:dyDescent="0.35">
      <c r="A25" s="60" t="str">
        <f t="shared" ca="1" si="1"/>
        <v/>
      </c>
      <c r="C25" s="310">
        <f t="shared" si="5"/>
        <v>20</v>
      </c>
      <c r="D25" s="91" t="str">
        <f t="shared" ca="1" si="2"/>
        <v/>
      </c>
      <c r="E25" s="91" t="str">
        <f t="shared" ca="1" si="3"/>
        <v/>
      </c>
      <c r="F25" s="47"/>
      <c r="G25" s="92" t="str">
        <f ca="1">+IF($D25="","",(INDEX('DD Assessment'!K:K,MATCH('Ranked Table'!$D25&amp;'Ranked Table'!$E25,'DD Assessment'!$A:$A,0))))</f>
        <v/>
      </c>
      <c r="H25" s="92" t="str">
        <f ca="1">+IF($D25="","",(INDEX('DD Assessment'!L:L,MATCH('Ranked Table'!$D25&amp;'Ranked Table'!$E25,'DD Assessment'!$A:$A,0))))</f>
        <v/>
      </c>
      <c r="I25" s="92" t="str">
        <f ca="1">+IF($D25="","",(INDEX('DD Assessment'!M:M,MATCH('Ranked Table'!$D25&amp;'Ranked Table'!$E25,'DD Assessment'!$A:$A,0))))</f>
        <v/>
      </c>
      <c r="J25" s="92" t="str">
        <f ca="1">+IF($D25="","",(INDEX('DD Assessment'!N:N,MATCH('Ranked Table'!$D25&amp;'Ranked Table'!$E25,'DD Assessment'!$A:$A,0))))</f>
        <v/>
      </c>
      <c r="K25" s="92" t="str">
        <f ca="1">+IF($D25="","",(INDEX('DD Assessment'!O:O,MATCH('Ranked Table'!$D25&amp;'Ranked Table'!$E25,'DD Assessment'!$A:$A,0))))</f>
        <v/>
      </c>
      <c r="L25" s="92" t="str">
        <f ca="1">+IF($D25="","",(INDEX('DD Assessment'!P:P,MATCH('Ranked Table'!$D25&amp;'Ranked Table'!$E25,'DD Assessment'!$A:$A,0))))</f>
        <v/>
      </c>
      <c r="M25" s="47"/>
      <c r="N25" s="89" t="str">
        <f ca="1">+IF($D25="","",(INDEX('DD Assessment'!Q:Q,MATCH('Ranked Table'!$D25&amp;'Ranked Table'!$E25,'DD Assessment'!$A:$A,0))))</f>
        <v/>
      </c>
      <c r="O25" s="88"/>
      <c r="P25" s="140" t="str">
        <f ca="1">+IFERROR(INDEX('DD Assessment'!$G:$G,MATCH('Ranked Table'!D25&amp;'Ranked Table'!E25,'DD Assessment'!$A:$A,0)),"N/A")</f>
        <v/>
      </c>
      <c r="Q25" s="47"/>
      <c r="R25" s="243" t="s">
        <v>454</v>
      </c>
      <c r="U25" s="52">
        <f t="shared" si="6"/>
        <v>20</v>
      </c>
      <c r="V25" s="91" t="str">
        <f>+IFERROR(INDEX('DD Assessment'!D:D,MATCH('Ranked Table'!$U25,'DD Assessment'!$AH:$AH,0)),"")</f>
        <v/>
      </c>
      <c r="W25" s="91" t="str">
        <f>+IFERROR(INDEX('DD Assessment'!E:E,MATCH('Ranked Table'!$U25,'DD Assessment'!$AH:$AH,0)),"")</f>
        <v/>
      </c>
      <c r="X25" s="47"/>
      <c r="Y25" s="92" t="str">
        <f>+IF($V25="","",(INDEX('DD Assessment'!K:K,MATCH('Ranked Table'!$V25&amp;'Ranked Table'!$W25,'DD Assessment'!$A:$A,0))))</f>
        <v/>
      </c>
      <c r="Z25" s="92" t="str">
        <f>+IF($V25="","",(INDEX('DD Assessment'!L:L,MATCH('Ranked Table'!$V25&amp;'Ranked Table'!$W25,'DD Assessment'!$A:$A,0))))</f>
        <v/>
      </c>
      <c r="AA25" s="92" t="str">
        <f>+IF($V25="","",(INDEX('DD Assessment'!M:M,MATCH('Ranked Table'!$V25&amp;'Ranked Table'!$W25,'DD Assessment'!$A:$A,0))))</f>
        <v/>
      </c>
      <c r="AB25" s="92" t="str">
        <f>+IF($V25="","",(INDEX('DD Assessment'!N:N,MATCH('Ranked Table'!$V25&amp;'Ranked Table'!$W25,'DD Assessment'!$A:$A,0))))</f>
        <v/>
      </c>
      <c r="AC25" s="92" t="str">
        <f>+IF($V25="","",(INDEX('DD Assessment'!O:O,MATCH('Ranked Table'!$V25&amp;'Ranked Table'!$W25,'DD Assessment'!$A:$A,0))))</f>
        <v/>
      </c>
      <c r="AD25" s="92" t="str">
        <f>+IF($V25="","",(INDEX('DD Assessment'!P:P,MATCH('Ranked Table'!$V25&amp;'Ranked Table'!$W25,'DD Assessment'!$A:$A,0))))</f>
        <v/>
      </c>
      <c r="AE25" s="47"/>
      <c r="AF25" s="89" t="str">
        <f>+IF($V25="","",(INDEX('DD Assessment'!Q:Q,MATCH('Ranked Table'!$V25&amp;'Ranked Table'!$W25,'DD Assessment'!$A:$A,0))))</f>
        <v/>
      </c>
      <c r="AH25" s="89" t="str">
        <f ca="1">+IFERROR(RANK(AF25,$AF$6:$AF$35,0)+COUNTIF($AF$6:AF25,AF25)-1,"N/A")</f>
        <v>N/A</v>
      </c>
      <c r="AL25" s="13">
        <f t="shared" si="4"/>
        <v>17</v>
      </c>
      <c r="AM25" s="13" t="str">
        <f t="shared" si="0"/>
        <v>N/A</v>
      </c>
    </row>
    <row r="26" spans="1:39" ht="21" outlineLevel="1" x14ac:dyDescent="0.35">
      <c r="A26" s="60" t="str">
        <f t="shared" ca="1" si="1"/>
        <v/>
      </c>
      <c r="C26" s="310">
        <f t="shared" si="5"/>
        <v>21</v>
      </c>
      <c r="D26" s="91" t="str">
        <f t="shared" ca="1" si="2"/>
        <v/>
      </c>
      <c r="E26" s="91" t="str">
        <f t="shared" ca="1" si="3"/>
        <v/>
      </c>
      <c r="F26" s="47"/>
      <c r="G26" s="92" t="str">
        <f ca="1">+IF($D26="","",(INDEX('DD Assessment'!K:K,MATCH('Ranked Table'!$D26&amp;'Ranked Table'!$E26,'DD Assessment'!$A:$A,0))))</f>
        <v/>
      </c>
      <c r="H26" s="92" t="str">
        <f ca="1">+IF($D26="","",(INDEX('DD Assessment'!L:L,MATCH('Ranked Table'!$D26&amp;'Ranked Table'!$E26,'DD Assessment'!$A:$A,0))))</f>
        <v/>
      </c>
      <c r="I26" s="92" t="str">
        <f ca="1">+IF($D26="","",(INDEX('DD Assessment'!M:M,MATCH('Ranked Table'!$D26&amp;'Ranked Table'!$E26,'DD Assessment'!$A:$A,0))))</f>
        <v/>
      </c>
      <c r="J26" s="92" t="str">
        <f ca="1">+IF($D26="","",(INDEX('DD Assessment'!N:N,MATCH('Ranked Table'!$D26&amp;'Ranked Table'!$E26,'DD Assessment'!$A:$A,0))))</f>
        <v/>
      </c>
      <c r="K26" s="92" t="str">
        <f ca="1">+IF($D26="","",(INDEX('DD Assessment'!O:O,MATCH('Ranked Table'!$D26&amp;'Ranked Table'!$E26,'DD Assessment'!$A:$A,0))))</f>
        <v/>
      </c>
      <c r="L26" s="92" t="str">
        <f ca="1">+IF($D26="","",(INDEX('DD Assessment'!P:P,MATCH('Ranked Table'!$D26&amp;'Ranked Table'!$E26,'DD Assessment'!$A:$A,0))))</f>
        <v/>
      </c>
      <c r="M26" s="47"/>
      <c r="N26" s="89" t="str">
        <f ca="1">+IF($D26="","",(INDEX('DD Assessment'!Q:Q,MATCH('Ranked Table'!$D26&amp;'Ranked Table'!$E26,'DD Assessment'!$A:$A,0))))</f>
        <v/>
      </c>
      <c r="O26" s="88"/>
      <c r="P26" s="140" t="str">
        <f ca="1">+IFERROR(INDEX('DD Assessment'!$G:$G,MATCH('Ranked Table'!D26&amp;'Ranked Table'!E26,'DD Assessment'!$A:$A,0)),"N/A")</f>
        <v/>
      </c>
      <c r="Q26" s="47"/>
      <c r="R26" s="243" t="s">
        <v>454</v>
      </c>
      <c r="U26" s="52">
        <f t="shared" si="6"/>
        <v>21</v>
      </c>
      <c r="V26" s="91" t="str">
        <f>+IFERROR(INDEX('DD Assessment'!D:D,MATCH('Ranked Table'!$U26,'DD Assessment'!$AH:$AH,0)),"")</f>
        <v/>
      </c>
      <c r="W26" s="91" t="str">
        <f>+IFERROR(INDEX('DD Assessment'!E:E,MATCH('Ranked Table'!$U26,'DD Assessment'!$AH:$AH,0)),"")</f>
        <v/>
      </c>
      <c r="X26" s="47"/>
      <c r="Y26" s="92" t="str">
        <f>+IF($V26="","",(INDEX('DD Assessment'!K:K,MATCH('Ranked Table'!$V26&amp;'Ranked Table'!$W26,'DD Assessment'!$A:$A,0))))</f>
        <v/>
      </c>
      <c r="Z26" s="92" t="str">
        <f>+IF($V26="","",(INDEX('DD Assessment'!L:L,MATCH('Ranked Table'!$V26&amp;'Ranked Table'!$W26,'DD Assessment'!$A:$A,0))))</f>
        <v/>
      </c>
      <c r="AA26" s="92" t="str">
        <f>+IF($V26="","",(INDEX('DD Assessment'!M:M,MATCH('Ranked Table'!$V26&amp;'Ranked Table'!$W26,'DD Assessment'!$A:$A,0))))</f>
        <v/>
      </c>
      <c r="AB26" s="92" t="str">
        <f>+IF($V26="","",(INDEX('DD Assessment'!N:N,MATCH('Ranked Table'!$V26&amp;'Ranked Table'!$W26,'DD Assessment'!$A:$A,0))))</f>
        <v/>
      </c>
      <c r="AC26" s="92" t="str">
        <f>+IF($V26="","",(INDEX('DD Assessment'!O:O,MATCH('Ranked Table'!$V26&amp;'Ranked Table'!$W26,'DD Assessment'!$A:$A,0))))</f>
        <v/>
      </c>
      <c r="AD26" s="92" t="str">
        <f>+IF($V26="","",(INDEX('DD Assessment'!P:P,MATCH('Ranked Table'!$V26&amp;'Ranked Table'!$W26,'DD Assessment'!$A:$A,0))))</f>
        <v/>
      </c>
      <c r="AE26" s="47"/>
      <c r="AF26" s="89" t="str">
        <f>+IF($V26="","",(INDEX('DD Assessment'!Q:Q,MATCH('Ranked Table'!$V26&amp;'Ranked Table'!$W26,'DD Assessment'!$A:$A,0))))</f>
        <v/>
      </c>
      <c r="AH26" s="89" t="str">
        <f ca="1">+IFERROR(RANK(AF26,$AF$6:$AF$35,0)+COUNTIF($AF$6:AF26,AF26)-1,"N/A")</f>
        <v>N/A</v>
      </c>
      <c r="AL26" s="13">
        <f t="shared" si="4"/>
        <v>17</v>
      </c>
      <c r="AM26" s="13" t="str">
        <f t="shared" si="0"/>
        <v>N/A</v>
      </c>
    </row>
    <row r="27" spans="1:39" ht="21" outlineLevel="1" x14ac:dyDescent="0.35">
      <c r="A27" s="60" t="str">
        <f t="shared" ca="1" si="1"/>
        <v/>
      </c>
      <c r="C27" s="310">
        <f t="shared" si="5"/>
        <v>22</v>
      </c>
      <c r="D27" s="91" t="str">
        <f t="shared" ca="1" si="2"/>
        <v/>
      </c>
      <c r="E27" s="91" t="str">
        <f t="shared" ca="1" si="3"/>
        <v/>
      </c>
      <c r="F27" s="47"/>
      <c r="G27" s="92" t="str">
        <f ca="1">+IF($D27="","",(INDEX('DD Assessment'!K:K,MATCH('Ranked Table'!$D27&amp;'Ranked Table'!$E27,'DD Assessment'!$A:$A,0))))</f>
        <v/>
      </c>
      <c r="H27" s="92" t="str">
        <f ca="1">+IF($D27="","",(INDEX('DD Assessment'!L:L,MATCH('Ranked Table'!$D27&amp;'Ranked Table'!$E27,'DD Assessment'!$A:$A,0))))</f>
        <v/>
      </c>
      <c r="I27" s="92" t="str">
        <f ca="1">+IF($D27="","",(INDEX('DD Assessment'!M:M,MATCH('Ranked Table'!$D27&amp;'Ranked Table'!$E27,'DD Assessment'!$A:$A,0))))</f>
        <v/>
      </c>
      <c r="J27" s="92" t="str">
        <f ca="1">+IF($D27="","",(INDEX('DD Assessment'!N:N,MATCH('Ranked Table'!$D27&amp;'Ranked Table'!$E27,'DD Assessment'!$A:$A,0))))</f>
        <v/>
      </c>
      <c r="K27" s="92" t="str">
        <f ca="1">+IF($D27="","",(INDEX('DD Assessment'!O:O,MATCH('Ranked Table'!$D27&amp;'Ranked Table'!$E27,'DD Assessment'!$A:$A,0))))</f>
        <v/>
      </c>
      <c r="L27" s="92" t="str">
        <f ca="1">+IF($D27="","",(INDEX('DD Assessment'!P:P,MATCH('Ranked Table'!$D27&amp;'Ranked Table'!$E27,'DD Assessment'!$A:$A,0))))</f>
        <v/>
      </c>
      <c r="M27" s="47"/>
      <c r="N27" s="89" t="str">
        <f ca="1">+IF($D27="","",(INDEX('DD Assessment'!Q:Q,MATCH('Ranked Table'!$D27&amp;'Ranked Table'!$E27,'DD Assessment'!$A:$A,0))))</f>
        <v/>
      </c>
      <c r="O27" s="88"/>
      <c r="P27" s="140" t="str">
        <f ca="1">+IFERROR(INDEX('DD Assessment'!$G:$G,MATCH('Ranked Table'!D27&amp;'Ranked Table'!E27,'DD Assessment'!$A:$A,0)),"N/A")</f>
        <v/>
      </c>
      <c r="Q27" s="47"/>
      <c r="R27" s="243" t="s">
        <v>454</v>
      </c>
      <c r="U27" s="52">
        <f t="shared" si="6"/>
        <v>22</v>
      </c>
      <c r="V27" s="91" t="str">
        <f>+IFERROR(INDEX('DD Assessment'!D:D,MATCH('Ranked Table'!$U27,'DD Assessment'!$AH:$AH,0)),"")</f>
        <v/>
      </c>
      <c r="W27" s="91" t="str">
        <f>+IFERROR(INDEX('DD Assessment'!E:E,MATCH('Ranked Table'!$U27,'DD Assessment'!$AH:$AH,0)),"")</f>
        <v/>
      </c>
      <c r="X27" s="47"/>
      <c r="Y27" s="92" t="str">
        <f>+IF($V27="","",(INDEX('DD Assessment'!K:K,MATCH('Ranked Table'!$V27&amp;'Ranked Table'!$W27,'DD Assessment'!$A:$A,0))))</f>
        <v/>
      </c>
      <c r="Z27" s="92" t="str">
        <f>+IF($V27="","",(INDEX('DD Assessment'!L:L,MATCH('Ranked Table'!$V27&amp;'Ranked Table'!$W27,'DD Assessment'!$A:$A,0))))</f>
        <v/>
      </c>
      <c r="AA27" s="92" t="str">
        <f>+IF($V27="","",(INDEX('DD Assessment'!M:M,MATCH('Ranked Table'!$V27&amp;'Ranked Table'!$W27,'DD Assessment'!$A:$A,0))))</f>
        <v/>
      </c>
      <c r="AB27" s="92" t="str">
        <f>+IF($V27="","",(INDEX('DD Assessment'!N:N,MATCH('Ranked Table'!$V27&amp;'Ranked Table'!$W27,'DD Assessment'!$A:$A,0))))</f>
        <v/>
      </c>
      <c r="AC27" s="92" t="str">
        <f>+IF($V27="","",(INDEX('DD Assessment'!O:O,MATCH('Ranked Table'!$V27&amp;'Ranked Table'!$W27,'DD Assessment'!$A:$A,0))))</f>
        <v/>
      </c>
      <c r="AD27" s="92" t="str">
        <f>+IF($V27="","",(INDEX('DD Assessment'!P:P,MATCH('Ranked Table'!$V27&amp;'Ranked Table'!$W27,'DD Assessment'!$A:$A,0))))</f>
        <v/>
      </c>
      <c r="AE27" s="47"/>
      <c r="AF27" s="89" t="str">
        <f>+IF($V27="","",(INDEX('DD Assessment'!Q:Q,MATCH('Ranked Table'!$V27&amp;'Ranked Table'!$W27,'DD Assessment'!$A:$A,0))))</f>
        <v/>
      </c>
      <c r="AH27" s="89" t="str">
        <f ca="1">+IFERROR(RANK(AF27,$AF$6:$AF$35,0)+COUNTIF($AF$6:AF27,AF27)-1,"N/A")</f>
        <v>N/A</v>
      </c>
      <c r="AL27" s="13">
        <f t="shared" si="4"/>
        <v>17</v>
      </c>
      <c r="AM27" s="13" t="str">
        <f t="shared" si="0"/>
        <v>N/A</v>
      </c>
    </row>
    <row r="28" spans="1:39" ht="21" outlineLevel="1" x14ac:dyDescent="0.35">
      <c r="A28" s="60" t="str">
        <f t="shared" ca="1" si="1"/>
        <v/>
      </c>
      <c r="C28" s="310">
        <f t="shared" si="5"/>
        <v>23</v>
      </c>
      <c r="D28" s="91" t="str">
        <f t="shared" ca="1" si="2"/>
        <v/>
      </c>
      <c r="E28" s="91" t="str">
        <f t="shared" ca="1" si="3"/>
        <v/>
      </c>
      <c r="F28" s="47"/>
      <c r="G28" s="92" t="str">
        <f ca="1">+IF($D28="","",(INDEX('DD Assessment'!K:K,MATCH('Ranked Table'!$D28&amp;'Ranked Table'!$E28,'DD Assessment'!$A:$A,0))))</f>
        <v/>
      </c>
      <c r="H28" s="92" t="str">
        <f ca="1">+IF($D28="","",(INDEX('DD Assessment'!L:L,MATCH('Ranked Table'!$D28&amp;'Ranked Table'!$E28,'DD Assessment'!$A:$A,0))))</f>
        <v/>
      </c>
      <c r="I28" s="92" t="str">
        <f ca="1">+IF($D28="","",(INDEX('DD Assessment'!M:M,MATCH('Ranked Table'!$D28&amp;'Ranked Table'!$E28,'DD Assessment'!$A:$A,0))))</f>
        <v/>
      </c>
      <c r="J28" s="92" t="str">
        <f ca="1">+IF($D28="","",(INDEX('DD Assessment'!N:N,MATCH('Ranked Table'!$D28&amp;'Ranked Table'!$E28,'DD Assessment'!$A:$A,0))))</f>
        <v/>
      </c>
      <c r="K28" s="92" t="str">
        <f ca="1">+IF($D28="","",(INDEX('DD Assessment'!O:O,MATCH('Ranked Table'!$D28&amp;'Ranked Table'!$E28,'DD Assessment'!$A:$A,0))))</f>
        <v/>
      </c>
      <c r="L28" s="92" t="str">
        <f ca="1">+IF($D28="","",(INDEX('DD Assessment'!P:P,MATCH('Ranked Table'!$D28&amp;'Ranked Table'!$E28,'DD Assessment'!$A:$A,0))))</f>
        <v/>
      </c>
      <c r="M28" s="47"/>
      <c r="N28" s="89" t="str">
        <f ca="1">+IF($D28="","",(INDEX('DD Assessment'!Q:Q,MATCH('Ranked Table'!$D28&amp;'Ranked Table'!$E28,'DD Assessment'!$A:$A,0))))</f>
        <v/>
      </c>
      <c r="O28" s="88"/>
      <c r="P28" s="140" t="str">
        <f ca="1">+IFERROR(INDEX('DD Assessment'!$G:$G,MATCH('Ranked Table'!D28&amp;'Ranked Table'!E28,'DD Assessment'!$A:$A,0)),"N/A")</f>
        <v/>
      </c>
      <c r="Q28" s="47"/>
      <c r="R28" s="243" t="s">
        <v>454</v>
      </c>
      <c r="U28" s="52">
        <f t="shared" si="6"/>
        <v>23</v>
      </c>
      <c r="V28" s="91" t="str">
        <f>+IFERROR(INDEX('DD Assessment'!D:D,MATCH('Ranked Table'!$U28,'DD Assessment'!$AH:$AH,0)),"")</f>
        <v/>
      </c>
      <c r="W28" s="91" t="str">
        <f>+IFERROR(INDEX('DD Assessment'!E:E,MATCH('Ranked Table'!$U28,'DD Assessment'!$AH:$AH,0)),"")</f>
        <v/>
      </c>
      <c r="X28" s="47"/>
      <c r="Y28" s="92" t="str">
        <f>+IF($V28="","",(INDEX('DD Assessment'!K:K,MATCH('Ranked Table'!$V28&amp;'Ranked Table'!$W28,'DD Assessment'!$A:$A,0))))</f>
        <v/>
      </c>
      <c r="Z28" s="92" t="str">
        <f>+IF($V28="","",(INDEX('DD Assessment'!L:L,MATCH('Ranked Table'!$V28&amp;'Ranked Table'!$W28,'DD Assessment'!$A:$A,0))))</f>
        <v/>
      </c>
      <c r="AA28" s="92" t="str">
        <f>+IF($V28="","",(INDEX('DD Assessment'!M:M,MATCH('Ranked Table'!$V28&amp;'Ranked Table'!$W28,'DD Assessment'!$A:$A,0))))</f>
        <v/>
      </c>
      <c r="AB28" s="92" t="str">
        <f>+IF($V28="","",(INDEX('DD Assessment'!N:N,MATCH('Ranked Table'!$V28&amp;'Ranked Table'!$W28,'DD Assessment'!$A:$A,0))))</f>
        <v/>
      </c>
      <c r="AC28" s="92" t="str">
        <f>+IF($V28="","",(INDEX('DD Assessment'!O:O,MATCH('Ranked Table'!$V28&amp;'Ranked Table'!$W28,'DD Assessment'!$A:$A,0))))</f>
        <v/>
      </c>
      <c r="AD28" s="92" t="str">
        <f>+IF($V28="","",(INDEX('DD Assessment'!P:P,MATCH('Ranked Table'!$V28&amp;'Ranked Table'!$W28,'DD Assessment'!$A:$A,0))))</f>
        <v/>
      </c>
      <c r="AE28" s="47"/>
      <c r="AF28" s="89" t="str">
        <f>+IF($V28="","",(INDEX('DD Assessment'!Q:Q,MATCH('Ranked Table'!$V28&amp;'Ranked Table'!$W28,'DD Assessment'!$A:$A,0))))</f>
        <v/>
      </c>
      <c r="AH28" s="89" t="str">
        <f ca="1">+IFERROR(RANK(AF28,$AF$6:$AF$35,0)+COUNTIF($AF$6:AF28,AF28)-1,"N/A")</f>
        <v>N/A</v>
      </c>
      <c r="AL28" s="13">
        <f t="shared" si="4"/>
        <v>17</v>
      </c>
      <c r="AM28" s="13" t="str">
        <f t="shared" si="0"/>
        <v>N/A</v>
      </c>
    </row>
    <row r="29" spans="1:39" ht="21" outlineLevel="1" x14ac:dyDescent="0.35">
      <c r="A29" s="60" t="str">
        <f t="shared" ca="1" si="1"/>
        <v/>
      </c>
      <c r="C29" s="310">
        <f t="shared" si="5"/>
        <v>24</v>
      </c>
      <c r="D29" s="91" t="str">
        <f t="shared" ca="1" si="2"/>
        <v/>
      </c>
      <c r="E29" s="91" t="str">
        <f t="shared" ca="1" si="3"/>
        <v/>
      </c>
      <c r="F29" s="47"/>
      <c r="G29" s="92" t="str">
        <f ca="1">+IF($D29="","",(INDEX('DD Assessment'!K:K,MATCH('Ranked Table'!$D29&amp;'Ranked Table'!$E29,'DD Assessment'!$A:$A,0))))</f>
        <v/>
      </c>
      <c r="H29" s="92" t="str">
        <f ca="1">+IF($D29="","",(INDEX('DD Assessment'!L:L,MATCH('Ranked Table'!$D29&amp;'Ranked Table'!$E29,'DD Assessment'!$A:$A,0))))</f>
        <v/>
      </c>
      <c r="I29" s="92" t="str">
        <f ca="1">+IF($D29="","",(INDEX('DD Assessment'!M:M,MATCH('Ranked Table'!$D29&amp;'Ranked Table'!$E29,'DD Assessment'!$A:$A,0))))</f>
        <v/>
      </c>
      <c r="J29" s="92" t="str">
        <f ca="1">+IF($D29="","",(INDEX('DD Assessment'!N:N,MATCH('Ranked Table'!$D29&amp;'Ranked Table'!$E29,'DD Assessment'!$A:$A,0))))</f>
        <v/>
      </c>
      <c r="K29" s="92" t="str">
        <f ca="1">+IF($D29="","",(INDEX('DD Assessment'!O:O,MATCH('Ranked Table'!$D29&amp;'Ranked Table'!$E29,'DD Assessment'!$A:$A,0))))</f>
        <v/>
      </c>
      <c r="L29" s="92" t="str">
        <f ca="1">+IF($D29="","",(INDEX('DD Assessment'!P:P,MATCH('Ranked Table'!$D29&amp;'Ranked Table'!$E29,'DD Assessment'!$A:$A,0))))</f>
        <v/>
      </c>
      <c r="M29" s="47"/>
      <c r="N29" s="89" t="str">
        <f ca="1">+IF($D29="","",(INDEX('DD Assessment'!Q:Q,MATCH('Ranked Table'!$D29&amp;'Ranked Table'!$E29,'DD Assessment'!$A:$A,0))))</f>
        <v/>
      </c>
      <c r="O29" s="88"/>
      <c r="P29" s="140" t="str">
        <f ca="1">+IFERROR(INDEX('DD Assessment'!$G:$G,MATCH('Ranked Table'!D29&amp;'Ranked Table'!E29,'DD Assessment'!$A:$A,0)),"N/A")</f>
        <v/>
      </c>
      <c r="Q29" s="47"/>
      <c r="R29" s="243" t="s">
        <v>454</v>
      </c>
      <c r="U29" s="52">
        <f t="shared" si="6"/>
        <v>24</v>
      </c>
      <c r="V29" s="91" t="str">
        <f>+IFERROR(INDEX('DD Assessment'!D:D,MATCH('Ranked Table'!$U29,'DD Assessment'!$AH:$AH,0)),"")</f>
        <v/>
      </c>
      <c r="W29" s="91" t="str">
        <f>+IFERROR(INDEX('DD Assessment'!E:E,MATCH('Ranked Table'!$U29,'DD Assessment'!$AH:$AH,0)),"")</f>
        <v/>
      </c>
      <c r="X29" s="47"/>
      <c r="Y29" s="92" t="str">
        <f>+IF($V29="","",(INDEX('DD Assessment'!K:K,MATCH('Ranked Table'!$V29&amp;'Ranked Table'!$W29,'DD Assessment'!$A:$A,0))))</f>
        <v/>
      </c>
      <c r="Z29" s="92" t="str">
        <f>+IF($V29="","",(INDEX('DD Assessment'!L:L,MATCH('Ranked Table'!$V29&amp;'Ranked Table'!$W29,'DD Assessment'!$A:$A,0))))</f>
        <v/>
      </c>
      <c r="AA29" s="92" t="str">
        <f>+IF($V29="","",(INDEX('DD Assessment'!M:M,MATCH('Ranked Table'!$V29&amp;'Ranked Table'!$W29,'DD Assessment'!$A:$A,0))))</f>
        <v/>
      </c>
      <c r="AB29" s="92" t="str">
        <f>+IF($V29="","",(INDEX('DD Assessment'!N:N,MATCH('Ranked Table'!$V29&amp;'Ranked Table'!$W29,'DD Assessment'!$A:$A,0))))</f>
        <v/>
      </c>
      <c r="AC29" s="92" t="str">
        <f>+IF($V29="","",(INDEX('DD Assessment'!O:O,MATCH('Ranked Table'!$V29&amp;'Ranked Table'!$W29,'DD Assessment'!$A:$A,0))))</f>
        <v/>
      </c>
      <c r="AD29" s="92" t="str">
        <f>+IF($V29="","",(INDEX('DD Assessment'!P:P,MATCH('Ranked Table'!$V29&amp;'Ranked Table'!$W29,'DD Assessment'!$A:$A,0))))</f>
        <v/>
      </c>
      <c r="AE29" s="47"/>
      <c r="AF29" s="89" t="str">
        <f>+IF($V29="","",(INDEX('DD Assessment'!Q:Q,MATCH('Ranked Table'!$V29&amp;'Ranked Table'!$W29,'DD Assessment'!$A:$A,0))))</f>
        <v/>
      </c>
      <c r="AH29" s="89" t="str">
        <f ca="1">+IFERROR(RANK(AF29,$AF$6:$AF$35,0)+COUNTIF($AF$6:AF29,AF29)-1,"N/A")</f>
        <v>N/A</v>
      </c>
      <c r="AL29" s="13">
        <f t="shared" si="4"/>
        <v>17</v>
      </c>
      <c r="AM29" s="13" t="str">
        <f t="shared" si="0"/>
        <v>N/A</v>
      </c>
    </row>
    <row r="30" spans="1:39" ht="21" outlineLevel="1" x14ac:dyDescent="0.35">
      <c r="A30" s="60" t="str">
        <f t="shared" ca="1" si="1"/>
        <v/>
      </c>
      <c r="C30" s="310">
        <f t="shared" si="5"/>
        <v>25</v>
      </c>
      <c r="D30" s="91" t="str">
        <f t="shared" ca="1" si="2"/>
        <v/>
      </c>
      <c r="E30" s="91" t="str">
        <f t="shared" ca="1" si="3"/>
        <v/>
      </c>
      <c r="F30" s="47"/>
      <c r="G30" s="92" t="str">
        <f ca="1">+IF($D30="","",(INDEX('DD Assessment'!K:K,MATCH('Ranked Table'!$D30&amp;'Ranked Table'!$E30,'DD Assessment'!$A:$A,0))))</f>
        <v/>
      </c>
      <c r="H30" s="92" t="str">
        <f ca="1">+IF($D30="","",(INDEX('DD Assessment'!L:L,MATCH('Ranked Table'!$D30&amp;'Ranked Table'!$E30,'DD Assessment'!$A:$A,0))))</f>
        <v/>
      </c>
      <c r="I30" s="92" t="str">
        <f ca="1">+IF($D30="","",(INDEX('DD Assessment'!M:M,MATCH('Ranked Table'!$D30&amp;'Ranked Table'!$E30,'DD Assessment'!$A:$A,0))))</f>
        <v/>
      </c>
      <c r="J30" s="92" t="str">
        <f ca="1">+IF($D30="","",(INDEX('DD Assessment'!N:N,MATCH('Ranked Table'!$D30&amp;'Ranked Table'!$E30,'DD Assessment'!$A:$A,0))))</f>
        <v/>
      </c>
      <c r="K30" s="92" t="str">
        <f ca="1">+IF($D30="","",(INDEX('DD Assessment'!O:O,MATCH('Ranked Table'!$D30&amp;'Ranked Table'!$E30,'DD Assessment'!$A:$A,0))))</f>
        <v/>
      </c>
      <c r="L30" s="92" t="str">
        <f ca="1">+IF($D30="","",(INDEX('DD Assessment'!P:P,MATCH('Ranked Table'!$D30&amp;'Ranked Table'!$E30,'DD Assessment'!$A:$A,0))))</f>
        <v/>
      </c>
      <c r="M30" s="47"/>
      <c r="N30" s="89" t="str">
        <f ca="1">+IF($D30="","",(INDEX('DD Assessment'!Q:Q,MATCH('Ranked Table'!$D30&amp;'Ranked Table'!$E30,'DD Assessment'!$A:$A,0))))</f>
        <v/>
      </c>
      <c r="O30" s="88"/>
      <c r="P30" s="140" t="str">
        <f ca="1">+IFERROR(INDEX('DD Assessment'!$G:$G,MATCH('Ranked Table'!D30&amp;'Ranked Table'!E30,'DD Assessment'!$A:$A,0)),"N/A")</f>
        <v/>
      </c>
      <c r="Q30" s="47"/>
      <c r="R30" s="243" t="s">
        <v>454</v>
      </c>
      <c r="U30" s="52">
        <f t="shared" si="6"/>
        <v>25</v>
      </c>
      <c r="V30" s="91" t="str">
        <f>+IFERROR(INDEX('DD Assessment'!D:D,MATCH('Ranked Table'!$U30,'DD Assessment'!$AH:$AH,0)),"")</f>
        <v/>
      </c>
      <c r="W30" s="91" t="str">
        <f>+IFERROR(INDEX('DD Assessment'!E:E,MATCH('Ranked Table'!$U30,'DD Assessment'!$AH:$AH,0)),"")</f>
        <v/>
      </c>
      <c r="X30" s="47"/>
      <c r="Y30" s="92" t="str">
        <f>+IF($V30="","",(INDEX('DD Assessment'!K:K,MATCH('Ranked Table'!$V30&amp;'Ranked Table'!$W30,'DD Assessment'!$A:$A,0))))</f>
        <v/>
      </c>
      <c r="Z30" s="92" t="str">
        <f>+IF($V30="","",(INDEX('DD Assessment'!L:L,MATCH('Ranked Table'!$V30&amp;'Ranked Table'!$W30,'DD Assessment'!$A:$A,0))))</f>
        <v/>
      </c>
      <c r="AA30" s="92" t="str">
        <f>+IF($V30="","",(INDEX('DD Assessment'!M:M,MATCH('Ranked Table'!$V30&amp;'Ranked Table'!$W30,'DD Assessment'!$A:$A,0))))</f>
        <v/>
      </c>
      <c r="AB30" s="92" t="str">
        <f>+IF($V30="","",(INDEX('DD Assessment'!N:N,MATCH('Ranked Table'!$V30&amp;'Ranked Table'!$W30,'DD Assessment'!$A:$A,0))))</f>
        <v/>
      </c>
      <c r="AC30" s="92" t="str">
        <f>+IF($V30="","",(INDEX('DD Assessment'!O:O,MATCH('Ranked Table'!$V30&amp;'Ranked Table'!$W30,'DD Assessment'!$A:$A,0))))</f>
        <v/>
      </c>
      <c r="AD30" s="92" t="str">
        <f>+IF($V30="","",(INDEX('DD Assessment'!P:P,MATCH('Ranked Table'!$V30&amp;'Ranked Table'!$W30,'DD Assessment'!$A:$A,0))))</f>
        <v/>
      </c>
      <c r="AE30" s="47"/>
      <c r="AF30" s="89" t="str">
        <f>+IF($V30="","",(INDEX('DD Assessment'!Q:Q,MATCH('Ranked Table'!$V30&amp;'Ranked Table'!$W30,'DD Assessment'!$A:$A,0))))</f>
        <v/>
      </c>
      <c r="AH30" s="89" t="str">
        <f ca="1">+IFERROR(RANK(AF30,$AF$6:$AF$35,0)+COUNTIF($AF$6:AF30,AF30)-1,"N/A")</f>
        <v>N/A</v>
      </c>
      <c r="AL30" s="13">
        <f t="shared" si="4"/>
        <v>17</v>
      </c>
      <c r="AM30" s="13" t="str">
        <f t="shared" si="0"/>
        <v>N/A</v>
      </c>
    </row>
    <row r="31" spans="1:39" ht="21" outlineLevel="1" x14ac:dyDescent="0.35">
      <c r="A31" s="60" t="str">
        <f t="shared" ca="1" si="1"/>
        <v/>
      </c>
      <c r="C31" s="310">
        <f t="shared" si="5"/>
        <v>26</v>
      </c>
      <c r="D31" s="91" t="str">
        <f t="shared" ca="1" si="2"/>
        <v/>
      </c>
      <c r="E31" s="91" t="str">
        <f t="shared" ca="1" si="3"/>
        <v/>
      </c>
      <c r="F31" s="47"/>
      <c r="G31" s="92" t="str">
        <f ca="1">+IF($D31="","",(INDEX('DD Assessment'!K:K,MATCH('Ranked Table'!$D31&amp;'Ranked Table'!$E31,'DD Assessment'!$A:$A,0))))</f>
        <v/>
      </c>
      <c r="H31" s="92" t="str">
        <f ca="1">+IF($D31="","",(INDEX('DD Assessment'!L:L,MATCH('Ranked Table'!$D31&amp;'Ranked Table'!$E31,'DD Assessment'!$A:$A,0))))</f>
        <v/>
      </c>
      <c r="I31" s="92" t="str">
        <f ca="1">+IF($D31="","",(INDEX('DD Assessment'!M:M,MATCH('Ranked Table'!$D31&amp;'Ranked Table'!$E31,'DD Assessment'!$A:$A,0))))</f>
        <v/>
      </c>
      <c r="J31" s="92" t="str">
        <f ca="1">+IF($D31="","",(INDEX('DD Assessment'!N:N,MATCH('Ranked Table'!$D31&amp;'Ranked Table'!$E31,'DD Assessment'!$A:$A,0))))</f>
        <v/>
      </c>
      <c r="K31" s="92" t="str">
        <f ca="1">+IF($D31="","",(INDEX('DD Assessment'!O:O,MATCH('Ranked Table'!$D31&amp;'Ranked Table'!$E31,'DD Assessment'!$A:$A,0))))</f>
        <v/>
      </c>
      <c r="L31" s="92" t="str">
        <f ca="1">+IF($D31="","",(INDEX('DD Assessment'!P:P,MATCH('Ranked Table'!$D31&amp;'Ranked Table'!$E31,'DD Assessment'!$A:$A,0))))</f>
        <v/>
      </c>
      <c r="M31" s="47"/>
      <c r="N31" s="89" t="str">
        <f ca="1">+IF($D31="","",(INDEX('DD Assessment'!Q:Q,MATCH('Ranked Table'!$D31&amp;'Ranked Table'!$E31,'DD Assessment'!$A:$A,0))))</f>
        <v/>
      </c>
      <c r="O31" s="88"/>
      <c r="P31" s="140" t="str">
        <f ca="1">+IFERROR(INDEX('DD Assessment'!$G:$G,MATCH('Ranked Table'!D31&amp;'Ranked Table'!E31,'DD Assessment'!$A:$A,0)),"N/A")</f>
        <v/>
      </c>
      <c r="Q31" s="47"/>
      <c r="R31" s="243" t="s">
        <v>454</v>
      </c>
      <c r="U31" s="52">
        <f t="shared" ref="U31:U35" si="7">+U30+1</f>
        <v>26</v>
      </c>
      <c r="V31" s="91" t="str">
        <f>+IFERROR(INDEX('DD Assessment'!D:D,MATCH('Ranked Table'!$U31,'DD Assessment'!$AH:$AH,0)),"")</f>
        <v/>
      </c>
      <c r="W31" s="91" t="str">
        <f>+IFERROR(INDEX('DD Assessment'!E:E,MATCH('Ranked Table'!$U31,'DD Assessment'!$AH:$AH,0)),"")</f>
        <v/>
      </c>
      <c r="X31" s="47"/>
      <c r="Y31" s="92" t="str">
        <f>+IF($V31="","",(INDEX('DD Assessment'!K:K,MATCH('Ranked Table'!$V31&amp;'Ranked Table'!$W31,'DD Assessment'!$A:$A,0))))</f>
        <v/>
      </c>
      <c r="Z31" s="92" t="str">
        <f>+IF($V31="","",(INDEX('DD Assessment'!L:L,MATCH('Ranked Table'!$V31&amp;'Ranked Table'!$W31,'DD Assessment'!$A:$A,0))))</f>
        <v/>
      </c>
      <c r="AA31" s="92" t="str">
        <f>+IF($V31="","",(INDEX('DD Assessment'!M:M,MATCH('Ranked Table'!$V31&amp;'Ranked Table'!$W31,'DD Assessment'!$A:$A,0))))</f>
        <v/>
      </c>
      <c r="AB31" s="92" t="str">
        <f>+IF($V31="","",(INDEX('DD Assessment'!N:N,MATCH('Ranked Table'!$V31&amp;'Ranked Table'!$W31,'DD Assessment'!$A:$A,0))))</f>
        <v/>
      </c>
      <c r="AC31" s="92" t="str">
        <f>+IF($V31="","",(INDEX('DD Assessment'!O:O,MATCH('Ranked Table'!$V31&amp;'Ranked Table'!$W31,'DD Assessment'!$A:$A,0))))</f>
        <v/>
      </c>
      <c r="AD31" s="92" t="str">
        <f>+IF($V31="","",(INDEX('DD Assessment'!P:P,MATCH('Ranked Table'!$V31&amp;'Ranked Table'!$W31,'DD Assessment'!$A:$A,0))))</f>
        <v/>
      </c>
      <c r="AE31" s="47"/>
      <c r="AF31" s="89" t="str">
        <f>+IF($V31="","",(INDEX('DD Assessment'!Q:Q,MATCH('Ranked Table'!$V31&amp;'Ranked Table'!$W31,'DD Assessment'!$A:$A,0))))</f>
        <v/>
      </c>
      <c r="AH31" s="89" t="str">
        <f ca="1">+IFERROR(RANK(AF31,$AF$6:$AF$35,0)+COUNTIF($AF$6:AF31,AF31)-1,"N/A")</f>
        <v>N/A</v>
      </c>
      <c r="AL31" s="13">
        <f t="shared" ref="AL31:AL35" si="8">IF(R31="Remove",AL30,AL30+1)</f>
        <v>17</v>
      </c>
      <c r="AM31" s="13" t="str">
        <f t="shared" ref="AM31:AM35" si="9">IF(R31="Remove","N/A",AL31)</f>
        <v>N/A</v>
      </c>
    </row>
    <row r="32" spans="1:39" ht="21" outlineLevel="1" x14ac:dyDescent="0.35">
      <c r="A32" s="60" t="str">
        <f t="shared" ca="1" si="1"/>
        <v/>
      </c>
      <c r="C32" s="310">
        <f t="shared" si="5"/>
        <v>27</v>
      </c>
      <c r="D32" s="91" t="str">
        <f t="shared" ca="1" si="2"/>
        <v/>
      </c>
      <c r="E32" s="91" t="str">
        <f t="shared" ca="1" si="3"/>
        <v/>
      </c>
      <c r="F32" s="47"/>
      <c r="G32" s="92" t="str">
        <f ca="1">+IF($D32="","",(INDEX('DD Assessment'!K:K,MATCH('Ranked Table'!$D32&amp;'Ranked Table'!$E32,'DD Assessment'!$A:$A,0))))</f>
        <v/>
      </c>
      <c r="H32" s="92" t="str">
        <f ca="1">+IF($D32="","",(INDEX('DD Assessment'!L:L,MATCH('Ranked Table'!$D32&amp;'Ranked Table'!$E32,'DD Assessment'!$A:$A,0))))</f>
        <v/>
      </c>
      <c r="I32" s="92" t="str">
        <f ca="1">+IF($D32="","",(INDEX('DD Assessment'!M:M,MATCH('Ranked Table'!$D32&amp;'Ranked Table'!$E32,'DD Assessment'!$A:$A,0))))</f>
        <v/>
      </c>
      <c r="J32" s="92" t="str">
        <f ca="1">+IF($D32="","",(INDEX('DD Assessment'!N:N,MATCH('Ranked Table'!$D32&amp;'Ranked Table'!$E32,'DD Assessment'!$A:$A,0))))</f>
        <v/>
      </c>
      <c r="K32" s="92" t="str">
        <f ca="1">+IF($D32="","",(INDEX('DD Assessment'!O:O,MATCH('Ranked Table'!$D32&amp;'Ranked Table'!$E32,'DD Assessment'!$A:$A,0))))</f>
        <v/>
      </c>
      <c r="L32" s="92" t="str">
        <f ca="1">+IF($D32="","",(INDEX('DD Assessment'!P:P,MATCH('Ranked Table'!$D32&amp;'Ranked Table'!$E32,'DD Assessment'!$A:$A,0))))</f>
        <v/>
      </c>
      <c r="M32" s="47"/>
      <c r="N32" s="89" t="str">
        <f ca="1">+IF($D32="","",(INDEX('DD Assessment'!Q:Q,MATCH('Ranked Table'!$D32&amp;'Ranked Table'!$E32,'DD Assessment'!$A:$A,0))))</f>
        <v/>
      </c>
      <c r="O32" s="88"/>
      <c r="P32" s="140" t="str">
        <f ca="1">+IFERROR(INDEX('DD Assessment'!$G:$G,MATCH('Ranked Table'!D32&amp;'Ranked Table'!E32,'DD Assessment'!$A:$A,0)),"N/A")</f>
        <v/>
      </c>
      <c r="Q32" s="47"/>
      <c r="R32" s="243" t="s">
        <v>454</v>
      </c>
      <c r="U32" s="52">
        <f t="shared" si="7"/>
        <v>27</v>
      </c>
      <c r="V32" s="91" t="str">
        <f>+IFERROR(INDEX('DD Assessment'!D:D,MATCH('Ranked Table'!$U32,'DD Assessment'!$AH:$AH,0)),"")</f>
        <v/>
      </c>
      <c r="W32" s="91" t="str">
        <f>+IFERROR(INDEX('DD Assessment'!E:E,MATCH('Ranked Table'!$U32,'DD Assessment'!$AH:$AH,0)),"")</f>
        <v/>
      </c>
      <c r="X32" s="47"/>
      <c r="Y32" s="92" t="str">
        <f>+IF($V32="","",(INDEX('DD Assessment'!K:K,MATCH('Ranked Table'!$V32&amp;'Ranked Table'!$W32,'DD Assessment'!$A:$A,0))))</f>
        <v/>
      </c>
      <c r="Z32" s="92" t="str">
        <f>+IF($V32="","",(INDEX('DD Assessment'!L:L,MATCH('Ranked Table'!$V32&amp;'Ranked Table'!$W32,'DD Assessment'!$A:$A,0))))</f>
        <v/>
      </c>
      <c r="AA32" s="92" t="str">
        <f>+IF($V32="","",(INDEX('DD Assessment'!M:M,MATCH('Ranked Table'!$V32&amp;'Ranked Table'!$W32,'DD Assessment'!$A:$A,0))))</f>
        <v/>
      </c>
      <c r="AB32" s="92" t="str">
        <f>+IF($V32="","",(INDEX('DD Assessment'!N:N,MATCH('Ranked Table'!$V32&amp;'Ranked Table'!$W32,'DD Assessment'!$A:$A,0))))</f>
        <v/>
      </c>
      <c r="AC32" s="92" t="str">
        <f>+IF($V32="","",(INDEX('DD Assessment'!O:O,MATCH('Ranked Table'!$V32&amp;'Ranked Table'!$W32,'DD Assessment'!$A:$A,0))))</f>
        <v/>
      </c>
      <c r="AD32" s="92" t="str">
        <f>+IF($V32="","",(INDEX('DD Assessment'!P:P,MATCH('Ranked Table'!$V32&amp;'Ranked Table'!$W32,'DD Assessment'!$A:$A,0))))</f>
        <v/>
      </c>
      <c r="AE32" s="47"/>
      <c r="AF32" s="89" t="str">
        <f>+IF($V32="","",(INDEX('DD Assessment'!Q:Q,MATCH('Ranked Table'!$V32&amp;'Ranked Table'!$W32,'DD Assessment'!$A:$A,0))))</f>
        <v/>
      </c>
      <c r="AH32" s="89" t="str">
        <f ca="1">+IFERROR(RANK(AF32,$AF$6:$AF$35,0)+COUNTIF($AF$6:AF32,AF32)-1,"N/A")</f>
        <v>N/A</v>
      </c>
      <c r="AL32" s="13">
        <f t="shared" si="8"/>
        <v>17</v>
      </c>
      <c r="AM32" s="13" t="str">
        <f t="shared" si="9"/>
        <v>N/A</v>
      </c>
    </row>
    <row r="33" spans="1:39" ht="21" outlineLevel="1" x14ac:dyDescent="0.35">
      <c r="A33" s="60" t="str">
        <f t="shared" ca="1" si="1"/>
        <v/>
      </c>
      <c r="C33" s="310">
        <f t="shared" si="5"/>
        <v>28</v>
      </c>
      <c r="D33" s="91" t="str">
        <f t="shared" ca="1" si="2"/>
        <v/>
      </c>
      <c r="E33" s="91" t="str">
        <f t="shared" ca="1" si="3"/>
        <v/>
      </c>
      <c r="F33" s="47"/>
      <c r="G33" s="92" t="str">
        <f ca="1">+IF($D33="","",(INDEX('DD Assessment'!K:K,MATCH('Ranked Table'!$D33&amp;'Ranked Table'!$E33,'DD Assessment'!$A:$A,0))))</f>
        <v/>
      </c>
      <c r="H33" s="92" t="str">
        <f ca="1">+IF($D33="","",(INDEX('DD Assessment'!L:L,MATCH('Ranked Table'!$D33&amp;'Ranked Table'!$E33,'DD Assessment'!$A:$A,0))))</f>
        <v/>
      </c>
      <c r="I33" s="92" t="str">
        <f ca="1">+IF($D33="","",(INDEX('DD Assessment'!M:M,MATCH('Ranked Table'!$D33&amp;'Ranked Table'!$E33,'DD Assessment'!$A:$A,0))))</f>
        <v/>
      </c>
      <c r="J33" s="92" t="str">
        <f ca="1">+IF($D33="","",(INDEX('DD Assessment'!N:N,MATCH('Ranked Table'!$D33&amp;'Ranked Table'!$E33,'DD Assessment'!$A:$A,0))))</f>
        <v/>
      </c>
      <c r="K33" s="92" t="str">
        <f ca="1">+IF($D33="","",(INDEX('DD Assessment'!O:O,MATCH('Ranked Table'!$D33&amp;'Ranked Table'!$E33,'DD Assessment'!$A:$A,0))))</f>
        <v/>
      </c>
      <c r="L33" s="92" t="str">
        <f ca="1">+IF($D33="","",(INDEX('DD Assessment'!P:P,MATCH('Ranked Table'!$D33&amp;'Ranked Table'!$E33,'DD Assessment'!$A:$A,0))))</f>
        <v/>
      </c>
      <c r="M33" s="47"/>
      <c r="N33" s="89" t="str">
        <f ca="1">+IF($D33="","",(INDEX('DD Assessment'!Q:Q,MATCH('Ranked Table'!$D33&amp;'Ranked Table'!$E33,'DD Assessment'!$A:$A,0))))</f>
        <v/>
      </c>
      <c r="O33" s="88"/>
      <c r="P33" s="140" t="str">
        <f ca="1">+IFERROR(INDEX('DD Assessment'!$G:$G,MATCH('Ranked Table'!D33&amp;'Ranked Table'!E33,'DD Assessment'!$A:$A,0)),"N/A")</f>
        <v/>
      </c>
      <c r="Q33" s="47"/>
      <c r="R33" s="243" t="s">
        <v>454</v>
      </c>
      <c r="U33" s="52">
        <f t="shared" si="7"/>
        <v>28</v>
      </c>
      <c r="V33" s="91" t="str">
        <f>+IFERROR(INDEX('DD Assessment'!D:D,MATCH('Ranked Table'!$U33,'DD Assessment'!$AH:$AH,0)),"")</f>
        <v/>
      </c>
      <c r="W33" s="91" t="str">
        <f>+IFERROR(INDEX('DD Assessment'!E:E,MATCH('Ranked Table'!$U33,'DD Assessment'!$AH:$AH,0)),"")</f>
        <v/>
      </c>
      <c r="X33" s="47"/>
      <c r="Y33" s="92" t="str">
        <f>+IF($V33="","",(INDEX('DD Assessment'!K:K,MATCH('Ranked Table'!$V33&amp;'Ranked Table'!$W33,'DD Assessment'!$A:$A,0))))</f>
        <v/>
      </c>
      <c r="Z33" s="92" t="str">
        <f>+IF($V33="","",(INDEX('DD Assessment'!L:L,MATCH('Ranked Table'!$V33&amp;'Ranked Table'!$W33,'DD Assessment'!$A:$A,0))))</f>
        <v/>
      </c>
      <c r="AA33" s="92" t="str">
        <f>+IF($V33="","",(INDEX('DD Assessment'!M:M,MATCH('Ranked Table'!$V33&amp;'Ranked Table'!$W33,'DD Assessment'!$A:$A,0))))</f>
        <v/>
      </c>
      <c r="AB33" s="92" t="str">
        <f>+IF($V33="","",(INDEX('DD Assessment'!N:N,MATCH('Ranked Table'!$V33&amp;'Ranked Table'!$W33,'DD Assessment'!$A:$A,0))))</f>
        <v/>
      </c>
      <c r="AC33" s="92" t="str">
        <f>+IF($V33="","",(INDEX('DD Assessment'!O:O,MATCH('Ranked Table'!$V33&amp;'Ranked Table'!$W33,'DD Assessment'!$A:$A,0))))</f>
        <v/>
      </c>
      <c r="AD33" s="92" t="str">
        <f>+IF($V33="","",(INDEX('DD Assessment'!P:P,MATCH('Ranked Table'!$V33&amp;'Ranked Table'!$W33,'DD Assessment'!$A:$A,0))))</f>
        <v/>
      </c>
      <c r="AE33" s="47"/>
      <c r="AF33" s="89" t="str">
        <f>+IF($V33="","",(INDEX('DD Assessment'!Q:Q,MATCH('Ranked Table'!$V33&amp;'Ranked Table'!$W33,'DD Assessment'!$A:$A,0))))</f>
        <v/>
      </c>
      <c r="AH33" s="89" t="str">
        <f ca="1">+IFERROR(RANK(AF33,$AF$6:$AF$35,0)+COUNTIF($AF$6:AF33,AF33)-1,"N/A")</f>
        <v>N/A</v>
      </c>
      <c r="AL33" s="13">
        <f t="shared" si="8"/>
        <v>17</v>
      </c>
      <c r="AM33" s="13" t="str">
        <f t="shared" si="9"/>
        <v>N/A</v>
      </c>
    </row>
    <row r="34" spans="1:39" ht="21" outlineLevel="1" x14ac:dyDescent="0.35">
      <c r="A34" s="60" t="str">
        <f t="shared" ca="1" si="1"/>
        <v/>
      </c>
      <c r="C34" s="310">
        <f t="shared" si="5"/>
        <v>29</v>
      </c>
      <c r="D34" s="91" t="str">
        <f t="shared" ca="1" si="2"/>
        <v/>
      </c>
      <c r="E34" s="91" t="str">
        <f t="shared" ca="1" si="3"/>
        <v/>
      </c>
      <c r="F34" s="47"/>
      <c r="G34" s="92" t="str">
        <f ca="1">+IF($D34="","",(INDEX('DD Assessment'!K:K,MATCH('Ranked Table'!$D34&amp;'Ranked Table'!$E34,'DD Assessment'!$A:$A,0))))</f>
        <v/>
      </c>
      <c r="H34" s="92" t="str">
        <f ca="1">+IF($D34="","",(INDEX('DD Assessment'!L:L,MATCH('Ranked Table'!$D34&amp;'Ranked Table'!$E34,'DD Assessment'!$A:$A,0))))</f>
        <v/>
      </c>
      <c r="I34" s="92" t="str">
        <f ca="1">+IF($D34="","",(INDEX('DD Assessment'!M:M,MATCH('Ranked Table'!$D34&amp;'Ranked Table'!$E34,'DD Assessment'!$A:$A,0))))</f>
        <v/>
      </c>
      <c r="J34" s="92" t="str">
        <f ca="1">+IF($D34="","",(INDEX('DD Assessment'!N:N,MATCH('Ranked Table'!$D34&amp;'Ranked Table'!$E34,'DD Assessment'!$A:$A,0))))</f>
        <v/>
      </c>
      <c r="K34" s="92" t="str">
        <f ca="1">+IF($D34="","",(INDEX('DD Assessment'!O:O,MATCH('Ranked Table'!$D34&amp;'Ranked Table'!$E34,'DD Assessment'!$A:$A,0))))</f>
        <v/>
      </c>
      <c r="L34" s="92" t="str">
        <f ca="1">+IF($D34="","",(INDEX('DD Assessment'!P:P,MATCH('Ranked Table'!$D34&amp;'Ranked Table'!$E34,'DD Assessment'!$A:$A,0))))</f>
        <v/>
      </c>
      <c r="M34" s="47"/>
      <c r="N34" s="89" t="str">
        <f ca="1">+IF($D34="","",(INDEX('DD Assessment'!Q:Q,MATCH('Ranked Table'!$D34&amp;'Ranked Table'!$E34,'DD Assessment'!$A:$A,0))))</f>
        <v/>
      </c>
      <c r="O34" s="88"/>
      <c r="P34" s="140" t="str">
        <f ca="1">+IFERROR(INDEX('DD Assessment'!$G:$G,MATCH('Ranked Table'!D34&amp;'Ranked Table'!E34,'DD Assessment'!$A:$A,0)),"N/A")</f>
        <v/>
      </c>
      <c r="Q34" s="47"/>
      <c r="R34" s="243" t="s">
        <v>454</v>
      </c>
      <c r="U34" s="52">
        <f t="shared" si="7"/>
        <v>29</v>
      </c>
      <c r="V34" s="91" t="str">
        <f>+IFERROR(INDEX('DD Assessment'!D:D,MATCH('Ranked Table'!$U34,'DD Assessment'!$AH:$AH,0)),"")</f>
        <v/>
      </c>
      <c r="W34" s="91" t="str">
        <f>+IFERROR(INDEX('DD Assessment'!E:E,MATCH('Ranked Table'!$U34,'DD Assessment'!$AH:$AH,0)),"")</f>
        <v/>
      </c>
      <c r="X34" s="47"/>
      <c r="Y34" s="92" t="str">
        <f>+IF($V34="","",(INDEX('DD Assessment'!K:K,MATCH('Ranked Table'!$V34&amp;'Ranked Table'!$W34,'DD Assessment'!$A:$A,0))))</f>
        <v/>
      </c>
      <c r="Z34" s="92" t="str">
        <f>+IF($V34="","",(INDEX('DD Assessment'!L:L,MATCH('Ranked Table'!$V34&amp;'Ranked Table'!$W34,'DD Assessment'!$A:$A,0))))</f>
        <v/>
      </c>
      <c r="AA34" s="92" t="str">
        <f>+IF($V34="","",(INDEX('DD Assessment'!M:M,MATCH('Ranked Table'!$V34&amp;'Ranked Table'!$W34,'DD Assessment'!$A:$A,0))))</f>
        <v/>
      </c>
      <c r="AB34" s="92" t="str">
        <f>+IF($V34="","",(INDEX('DD Assessment'!N:N,MATCH('Ranked Table'!$V34&amp;'Ranked Table'!$W34,'DD Assessment'!$A:$A,0))))</f>
        <v/>
      </c>
      <c r="AC34" s="92" t="str">
        <f>+IF($V34="","",(INDEX('DD Assessment'!O:O,MATCH('Ranked Table'!$V34&amp;'Ranked Table'!$W34,'DD Assessment'!$A:$A,0))))</f>
        <v/>
      </c>
      <c r="AD34" s="92" t="str">
        <f>+IF($V34="","",(INDEX('DD Assessment'!P:P,MATCH('Ranked Table'!$V34&amp;'Ranked Table'!$W34,'DD Assessment'!$A:$A,0))))</f>
        <v/>
      </c>
      <c r="AE34" s="47"/>
      <c r="AF34" s="89" t="str">
        <f>+IF($V34="","",(INDEX('DD Assessment'!Q:Q,MATCH('Ranked Table'!$V34&amp;'Ranked Table'!$W34,'DD Assessment'!$A:$A,0))))</f>
        <v/>
      </c>
      <c r="AH34" s="89" t="str">
        <f ca="1">+IFERROR(RANK(AF34,$AF$6:$AF$35,0)+COUNTIF($AF$6:AF34,AF34)-1,"N/A")</f>
        <v>N/A</v>
      </c>
      <c r="AL34" s="13">
        <f t="shared" si="8"/>
        <v>17</v>
      </c>
      <c r="AM34" s="13" t="str">
        <f t="shared" si="9"/>
        <v>N/A</v>
      </c>
    </row>
    <row r="35" spans="1:39" ht="21" outlineLevel="1" x14ac:dyDescent="0.35">
      <c r="A35" s="60" t="str">
        <f t="shared" ca="1" si="1"/>
        <v/>
      </c>
      <c r="C35" s="310">
        <f t="shared" si="5"/>
        <v>30</v>
      </c>
      <c r="D35" s="91" t="str">
        <f t="shared" ca="1" si="2"/>
        <v/>
      </c>
      <c r="E35" s="91" t="str">
        <f t="shared" ca="1" si="3"/>
        <v/>
      </c>
      <c r="F35" s="47"/>
      <c r="G35" s="92" t="str">
        <f ca="1">+IF($D35="","",(INDEX('DD Assessment'!K:K,MATCH('Ranked Table'!$D35&amp;'Ranked Table'!$E35,'DD Assessment'!$A:$A,0))))</f>
        <v/>
      </c>
      <c r="H35" s="92" t="str">
        <f ca="1">+IF($D35="","",(INDEX('DD Assessment'!L:L,MATCH('Ranked Table'!$D35&amp;'Ranked Table'!$E35,'DD Assessment'!$A:$A,0))))</f>
        <v/>
      </c>
      <c r="I35" s="92" t="str">
        <f ca="1">+IF($D35="","",(INDEX('DD Assessment'!M:M,MATCH('Ranked Table'!$D35&amp;'Ranked Table'!$E35,'DD Assessment'!$A:$A,0))))</f>
        <v/>
      </c>
      <c r="J35" s="92" t="str">
        <f ca="1">+IF($D35="","",(INDEX('DD Assessment'!N:N,MATCH('Ranked Table'!$D35&amp;'Ranked Table'!$E35,'DD Assessment'!$A:$A,0))))</f>
        <v/>
      </c>
      <c r="K35" s="92" t="str">
        <f ca="1">+IF($D35="","",(INDEX('DD Assessment'!O:O,MATCH('Ranked Table'!$D35&amp;'Ranked Table'!$E35,'DD Assessment'!$A:$A,0))))</f>
        <v/>
      </c>
      <c r="L35" s="92" t="str">
        <f ca="1">+IF($D35="","",(INDEX('DD Assessment'!P:P,MATCH('Ranked Table'!$D35&amp;'Ranked Table'!$E35,'DD Assessment'!$A:$A,0))))</f>
        <v/>
      </c>
      <c r="M35" s="47"/>
      <c r="N35" s="89" t="str">
        <f ca="1">+IF($D35="","",(INDEX('DD Assessment'!Q:Q,MATCH('Ranked Table'!$D35&amp;'Ranked Table'!$E35,'DD Assessment'!$A:$A,0))))</f>
        <v/>
      </c>
      <c r="O35" s="88"/>
      <c r="P35" s="140" t="str">
        <f ca="1">+IFERROR(INDEX('DD Assessment'!$G:$G,MATCH('Ranked Table'!D35&amp;'Ranked Table'!E35,'DD Assessment'!$A:$A,0)),"N/A")</f>
        <v/>
      </c>
      <c r="Q35" s="47"/>
      <c r="R35" s="243" t="s">
        <v>454</v>
      </c>
      <c r="U35" s="52">
        <f t="shared" si="7"/>
        <v>30</v>
      </c>
      <c r="V35" s="91" t="str">
        <f>+IFERROR(INDEX('DD Assessment'!D:D,MATCH('Ranked Table'!$U35,'DD Assessment'!$AH:$AH,0)),"")</f>
        <v/>
      </c>
      <c r="W35" s="91" t="str">
        <f>+IFERROR(INDEX('DD Assessment'!E:E,MATCH('Ranked Table'!$U35,'DD Assessment'!$AH:$AH,0)),"")</f>
        <v/>
      </c>
      <c r="X35" s="47"/>
      <c r="Y35" s="92" t="str">
        <f>+IF($V35="","",(INDEX('DD Assessment'!K:K,MATCH('Ranked Table'!$V35&amp;'Ranked Table'!$W35,'DD Assessment'!$A:$A,0))))</f>
        <v/>
      </c>
      <c r="Z35" s="92" t="str">
        <f>+IF($V35="","",(INDEX('DD Assessment'!L:L,MATCH('Ranked Table'!$V35&amp;'Ranked Table'!$W35,'DD Assessment'!$A:$A,0))))</f>
        <v/>
      </c>
      <c r="AA35" s="92" t="str">
        <f>+IF($V35="","",(INDEX('DD Assessment'!M:M,MATCH('Ranked Table'!$V35&amp;'Ranked Table'!$W35,'DD Assessment'!$A:$A,0))))</f>
        <v/>
      </c>
      <c r="AB35" s="92" t="str">
        <f>+IF($V35="","",(INDEX('DD Assessment'!N:N,MATCH('Ranked Table'!$V35&amp;'Ranked Table'!$W35,'DD Assessment'!$A:$A,0))))</f>
        <v/>
      </c>
      <c r="AC35" s="92" t="str">
        <f>+IF($V35="","",(INDEX('DD Assessment'!O:O,MATCH('Ranked Table'!$V35&amp;'Ranked Table'!$W35,'DD Assessment'!$A:$A,0))))</f>
        <v/>
      </c>
      <c r="AD35" s="92" t="str">
        <f>+IF($V35="","",(INDEX('DD Assessment'!P:P,MATCH('Ranked Table'!$V35&amp;'Ranked Table'!$W35,'DD Assessment'!$A:$A,0))))</f>
        <v/>
      </c>
      <c r="AE35" s="47"/>
      <c r="AF35" s="89" t="str">
        <f>+IF($V35="","",(INDEX('DD Assessment'!Q:Q,MATCH('Ranked Table'!$V35&amp;'Ranked Table'!$W35,'DD Assessment'!$A:$A,0))))</f>
        <v/>
      </c>
      <c r="AH35" s="89" t="str">
        <f ca="1">+IFERROR(RANK(AF35,$AF$6:$AF$35,0)+COUNTIF($AF$6:AF35,AF35)-1,"N/A")</f>
        <v>N/A</v>
      </c>
      <c r="AL35" s="13">
        <f t="shared" si="8"/>
        <v>17</v>
      </c>
      <c r="AM35" s="13" t="str">
        <f t="shared" si="9"/>
        <v>N/A</v>
      </c>
    </row>
  </sheetData>
  <conditionalFormatting sqref="G6:L35">
    <cfRule type="colorScale" priority="3">
      <colorScale>
        <cfvo type="min"/>
        <cfvo type="max"/>
        <color rgb="FFC00000"/>
        <color rgb="FF63BE7B"/>
      </colorScale>
    </cfRule>
  </conditionalFormatting>
  <conditionalFormatting sqref="N6:O35">
    <cfRule type="colorScale" priority="1">
      <colorScale>
        <cfvo type="min"/>
        <cfvo type="max"/>
        <color rgb="FFC00000"/>
        <color rgb="FF63BE7B"/>
      </colorScale>
    </cfRule>
  </conditionalFormatting>
  <dataValidations count="1">
    <dataValidation type="list" allowBlank="1" showInputMessage="1" showErrorMessage="1" sqref="R6:R35" xr:uid="{C1A4C2FF-03CC-4FB3-B6E6-E2D32781C7A1}">
      <formula1>$AO$6:$AO$7</formula1>
    </dataValidation>
  </dataValidations>
  <pageMargins left="0.7" right="0.7" top="0.75" bottom="0.75" header="0.3" footer="0.3"/>
  <pageSetup paperSize="9" scale="2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91CCA-F48B-457A-93CB-C9669ABE9733}">
  <sheetPr>
    <tabColor theme="1"/>
  </sheetPr>
  <dimension ref="A1"/>
  <sheetViews>
    <sheetView workbookViewId="0"/>
  </sheetViews>
  <sheetFormatPr defaultColWidth="8.90625" defaultRowHeight="14.5" x14ac:dyDescent="0.35"/>
  <cols>
    <col min="1" max="16384" width="8.90625" style="1"/>
  </cols>
  <sheetData>
    <row r="1" spans="1:1" x14ac:dyDescent="0.35">
      <c r="A1" s="1" t="s">
        <v>868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CE3EEC5AF0D447947E51613B293ADC" ma:contentTypeVersion="12" ma:contentTypeDescription="Create a new document." ma:contentTypeScope="" ma:versionID="31778b0357494200b5ba02139d523eaf">
  <xsd:schema xmlns:xsd="http://www.w3.org/2001/XMLSchema" xmlns:xs="http://www.w3.org/2001/XMLSchema" xmlns:p="http://schemas.microsoft.com/office/2006/metadata/properties" xmlns:ns2="9eca1fb8-f827-4cd2-b5af-b381c157666a" xmlns:ns3="1bf04127-26c8-41a0-87b8-409706389fa6" targetNamespace="http://schemas.microsoft.com/office/2006/metadata/properties" ma:root="true" ma:fieldsID="fcdf8172aba2a9389f232a31982f87b0" ns2:_="" ns3:_="">
    <xsd:import namespace="9eca1fb8-f827-4cd2-b5af-b381c157666a"/>
    <xsd:import namespace="1bf04127-26c8-41a0-87b8-409706389fa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ca1fb8-f827-4cd2-b5af-b381c15766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2ed2143-3533-41f8-9594-5a94d96ca5e4"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bf04127-26c8-41a0-87b8-409706389fa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e2f64c6-1bf0-4b9e-9f87-6f77c07378b6}" ma:internalName="TaxCatchAll" ma:showField="CatchAllData" ma:web="1bf04127-26c8-41a0-87b8-409706389fa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eca1fb8-f827-4cd2-b5af-b381c157666a">
      <Terms xmlns="http://schemas.microsoft.com/office/infopath/2007/PartnerControls"/>
    </lcf76f155ced4ddcb4097134ff3c332f>
    <TaxCatchAll xmlns="1bf04127-26c8-41a0-87b8-409706389fa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7A7086-F0A0-41DA-AF11-17F5FDD9E8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ca1fb8-f827-4cd2-b5af-b381c157666a"/>
    <ds:schemaRef ds:uri="1bf04127-26c8-41a0-87b8-409706389f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ECE459-5D3D-4A3C-B20A-85396966FDA3}">
  <ds:schemaRefs>
    <ds:schemaRef ds:uri="http://purl.org/dc/dcmitype/"/>
    <ds:schemaRef ds:uri="9eca1fb8-f827-4cd2-b5af-b381c157666a"/>
    <ds:schemaRef ds:uri="http://schemas.microsoft.com/office/infopath/2007/PartnerControls"/>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http://schemas.openxmlformats.org/package/2006/metadata/core-properties"/>
    <ds:schemaRef ds:uri="1bf04127-26c8-41a0-87b8-409706389fa6"/>
  </ds:schemaRefs>
</ds:datastoreItem>
</file>

<file path=customXml/itemProps3.xml><?xml version="1.0" encoding="utf-8"?>
<ds:datastoreItem xmlns:ds="http://schemas.openxmlformats.org/officeDocument/2006/customXml" ds:itemID="{9730C063-80CB-4FA9-A7C3-B417EB35CF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28</vt:i4>
      </vt:variant>
      <vt:variant>
        <vt:lpstr>Named Ranges</vt:lpstr>
      </vt:variant>
      <vt:variant>
        <vt:i4>19</vt:i4>
      </vt:variant>
    </vt:vector>
  </HeadingPairs>
  <TitlesOfParts>
    <vt:vector size="47" baseType="lpstr">
      <vt:lpstr>Cover</vt:lpstr>
      <vt:lpstr>Instructions</vt:lpstr>
      <vt:lpstr>Process Map</vt:lpstr>
      <vt:lpstr>Stage 1 &gt;</vt:lpstr>
      <vt:lpstr>CalcSheet (hide this)</vt:lpstr>
      <vt:lpstr>DD Assessment</vt:lpstr>
      <vt:lpstr>DD Guidance</vt:lpstr>
      <vt:lpstr>Ranked Table</vt:lpstr>
      <vt:lpstr>Stage 2 &gt;</vt:lpstr>
      <vt:lpstr>Issue Prioritization</vt:lpstr>
      <vt:lpstr>Prioritization Guidance</vt:lpstr>
      <vt:lpstr>Heatmap</vt:lpstr>
      <vt:lpstr>Graphs</vt:lpstr>
      <vt:lpstr>Relevant KPIs</vt:lpstr>
      <vt:lpstr>Summary Sheet</vt:lpstr>
      <vt:lpstr>Lookup</vt:lpstr>
      <vt:lpstr>Output Sheet</vt:lpstr>
      <vt:lpstr>Backup &gt;</vt:lpstr>
      <vt:lpstr>Weightings</vt:lpstr>
      <vt:lpstr>Strategy &amp; KPI DB</vt:lpstr>
      <vt:lpstr>SASB DB</vt:lpstr>
      <vt:lpstr>ROSI</vt:lpstr>
      <vt:lpstr>Benchmarking</vt:lpstr>
      <vt:lpstr>Company Examples - DD</vt:lpstr>
      <vt:lpstr>Kraft Heinz - IP</vt:lpstr>
      <vt:lpstr>SASB Sector &amp; Industry</vt:lpstr>
      <vt:lpstr>UPSLIDE_UndoFormatting</vt:lpstr>
      <vt:lpstr>UPSLIDE_Undo</vt:lpstr>
      <vt:lpstr>Benchmarking!Print_Area</vt:lpstr>
      <vt:lpstr>'Company Examples - DD'!Print_Area</vt:lpstr>
      <vt:lpstr>Cover!Print_Area</vt:lpstr>
      <vt:lpstr>'DD Assessment'!Print_Area</vt:lpstr>
      <vt:lpstr>'DD Guidance'!Print_Area</vt:lpstr>
      <vt:lpstr>Graphs!Print_Area</vt:lpstr>
      <vt:lpstr>Heatmap!Print_Area</vt:lpstr>
      <vt:lpstr>'Issue Prioritization'!Print_Area</vt:lpstr>
      <vt:lpstr>'Kraft Heinz - IP'!Print_Area</vt:lpstr>
      <vt:lpstr>'Output Sheet'!Print_Area</vt:lpstr>
      <vt:lpstr>'Prioritization Guidance'!Print_Area</vt:lpstr>
      <vt:lpstr>'Process Map'!Print_Area</vt:lpstr>
      <vt:lpstr>'Ranked Table'!Print_Area</vt:lpstr>
      <vt:lpstr>'Relevant KPIs'!Print_Area</vt:lpstr>
      <vt:lpstr>ROSI!Print_Area</vt:lpstr>
      <vt:lpstr>'SASB DB'!Print_Area</vt:lpstr>
      <vt:lpstr>'Strategy &amp; KPI DB'!Print_Area</vt:lpstr>
      <vt:lpstr>'Summary Sheet'!Print_Area</vt:lpstr>
      <vt:lpstr>Weightings!Print_Area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Value Framework Tool</dc:title>
  <dc:creator>Julien Marchese</dc:creator>
  <cp:lastModifiedBy>Julien Marchese</cp:lastModifiedBy>
  <dcterms:created xsi:type="dcterms:W3CDTF">2023-03-03T22:33:44Z</dcterms:created>
  <dcterms:modified xsi:type="dcterms:W3CDTF">2023-11-09T16:11:48Z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0x01010065CE3EEC5AF0D447947E51613B293ADC</vt:lpwstr>
  </property>
  <property fmtid="{D5CDD505-2E9C-101B-9397-08002B2CF9AE}" pid="3" name="MediaServiceImageTags">
    <vt:lpwstr/>
  </property>
</Properties>
</file>