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kt244\Downloads\"/>
    </mc:Choice>
  </mc:AlternateContent>
  <xr:revisionPtr revIDLastSave="0" documentId="13_ncr:1_{00A7AEE2-E3FA-45A5-87BD-BFCB7682FC28}" xr6:coauthVersionLast="47" xr6:coauthVersionMax="47" xr10:uidLastSave="{00000000-0000-0000-0000-000000000000}"/>
  <bookViews>
    <workbookView xWindow="-28920" yWindow="-120" windowWidth="29040" windowHeight="15720" activeTab="4" xr2:uid="{00000000-000D-0000-FFFF-FFFF00000000}"/>
  </bookViews>
  <sheets>
    <sheet name="Project Overview" sheetId="1" r:id="rId1"/>
    <sheet name="Instructions" sheetId="2" r:id="rId2"/>
    <sheet name="Guidance" sheetId="3" r:id="rId3"/>
    <sheet name="Benefits Summary" sheetId="4" r:id="rId4"/>
    <sheet name="General Inputs" sheetId="5" r:id="rId5"/>
    <sheet name="Financial Summary" sheetId="6" r:id="rId6"/>
    <sheet name="Fuel Savings" sheetId="7" r:id="rId7"/>
    <sheet name="Operations Savings" sheetId="8" r:id="rId8"/>
    <sheet name="Carbon Saving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3" roundtripDataChecksum="jVVT6Ays+qX+oLuurdkQ5LRNy1pXB8DfWCax+D5UTeY="/>
    </ext>
  </extLst>
</workbook>
</file>

<file path=xl/calcChain.xml><?xml version="1.0" encoding="utf-8"?>
<calcChain xmlns="http://schemas.openxmlformats.org/spreadsheetml/2006/main">
  <c r="D48" i="9" l="1"/>
  <c r="D43" i="9"/>
  <c r="D46" i="9" s="1"/>
  <c r="D49" i="9" s="1"/>
  <c r="F41" i="9"/>
  <c r="D41" i="9"/>
  <c r="E41" i="9" s="1"/>
  <c r="D40" i="9"/>
  <c r="D42" i="9" s="1"/>
  <c r="E42" i="9" s="1"/>
  <c r="F42" i="9" s="1"/>
  <c r="G42" i="9" s="1"/>
  <c r="H42" i="9" s="1"/>
  <c r="I42" i="9" s="1"/>
  <c r="J42" i="9" s="1"/>
  <c r="K42" i="9" s="1"/>
  <c r="L42" i="9" s="1"/>
  <c r="D39" i="9"/>
  <c r="C38" i="9"/>
  <c r="D35" i="9"/>
  <c r="E27" i="9"/>
  <c r="F27" i="9" s="1"/>
  <c r="D27" i="9"/>
  <c r="D31" i="9" s="1"/>
  <c r="D26" i="9"/>
  <c r="D25" i="9"/>
  <c r="E25" i="9" s="1"/>
  <c r="F25" i="9" s="1"/>
  <c r="G25" i="9" s="1"/>
  <c r="H25" i="9" s="1"/>
  <c r="I25" i="9" s="1"/>
  <c r="J25" i="9" s="1"/>
  <c r="K25" i="9" s="1"/>
  <c r="L25" i="9" s="1"/>
  <c r="F24" i="9"/>
  <c r="G24" i="9" s="1"/>
  <c r="H24" i="9" s="1"/>
  <c r="I24" i="9" s="1"/>
  <c r="J24" i="9" s="1"/>
  <c r="K24" i="9" s="1"/>
  <c r="L24" i="9" s="1"/>
  <c r="D21" i="9"/>
  <c r="D20" i="9"/>
  <c r="E48" i="9" s="1"/>
  <c r="D18" i="9"/>
  <c r="E40" i="9" s="1"/>
  <c r="F40" i="9" s="1"/>
  <c r="D16" i="9"/>
  <c r="D29" i="9" s="1"/>
  <c r="E29" i="9" s="1"/>
  <c r="D14" i="9"/>
  <c r="K37" i="8"/>
  <c r="J37" i="8"/>
  <c r="I37" i="8"/>
  <c r="H37" i="8"/>
  <c r="G37" i="8"/>
  <c r="F37" i="8"/>
  <c r="E37" i="8"/>
  <c r="D37" i="8"/>
  <c r="K36" i="8"/>
  <c r="J36" i="8"/>
  <c r="I36" i="8"/>
  <c r="H36" i="8"/>
  <c r="G36" i="8"/>
  <c r="F36" i="8"/>
  <c r="E36" i="8"/>
  <c r="D36" i="8"/>
  <c r="D33" i="8"/>
  <c r="C32" i="8"/>
  <c r="D23" i="8"/>
  <c r="E23" i="8" s="1"/>
  <c r="F23" i="8" s="1"/>
  <c r="G23" i="8" s="1"/>
  <c r="H23" i="8" s="1"/>
  <c r="I23" i="8" s="1"/>
  <c r="J23" i="8" s="1"/>
  <c r="K23" i="8" s="1"/>
  <c r="D22" i="8"/>
  <c r="E22" i="8" s="1"/>
  <c r="F22" i="8" s="1"/>
  <c r="G22" i="8" s="1"/>
  <c r="H22" i="8" s="1"/>
  <c r="I22" i="8" s="1"/>
  <c r="J22" i="8" s="1"/>
  <c r="K22" i="8" s="1"/>
  <c r="D21" i="8"/>
  <c r="E21" i="8" s="1"/>
  <c r="F21" i="8" s="1"/>
  <c r="G21" i="8" s="1"/>
  <c r="H21" i="8" s="1"/>
  <c r="I21" i="8" s="1"/>
  <c r="J21" i="8" s="1"/>
  <c r="K21" i="8" s="1"/>
  <c r="D20" i="8"/>
  <c r="E20" i="8" s="1"/>
  <c r="D19" i="8"/>
  <c r="E19" i="8" s="1"/>
  <c r="F19" i="8" s="1"/>
  <c r="G19" i="8" s="1"/>
  <c r="H19" i="8" s="1"/>
  <c r="I19" i="8" s="1"/>
  <c r="J19" i="8" s="1"/>
  <c r="K19" i="8" s="1"/>
  <c r="F18" i="8"/>
  <c r="G18" i="8" s="1"/>
  <c r="H18" i="8" s="1"/>
  <c r="I18" i="8" s="1"/>
  <c r="J18" i="8" s="1"/>
  <c r="K18" i="8" s="1"/>
  <c r="D15" i="8"/>
  <c r="D14" i="8"/>
  <c r="E33" i="8" s="1"/>
  <c r="D39" i="7"/>
  <c r="D38" i="7"/>
  <c r="C37" i="7"/>
  <c r="D28" i="7"/>
  <c r="D27" i="7"/>
  <c r="E26" i="7"/>
  <c r="F26" i="7" s="1"/>
  <c r="G26" i="7" s="1"/>
  <c r="H26" i="7" s="1"/>
  <c r="I26" i="7" s="1"/>
  <c r="J26" i="7" s="1"/>
  <c r="K26" i="7" s="1"/>
  <c r="L26" i="7" s="1"/>
  <c r="D26" i="7"/>
  <c r="F25" i="7"/>
  <c r="G25" i="7" s="1"/>
  <c r="H25" i="7" s="1"/>
  <c r="I25" i="7" s="1"/>
  <c r="J25" i="7" s="1"/>
  <c r="K25" i="7" s="1"/>
  <c r="L25" i="7" s="1"/>
  <c r="D22" i="7"/>
  <c r="D21" i="7"/>
  <c r="E39" i="7" s="1"/>
  <c r="D18" i="7"/>
  <c r="D40" i="7" s="1"/>
  <c r="D16" i="7"/>
  <c r="D15" i="7"/>
  <c r="D17" i="7" s="1"/>
  <c r="D19" i="7" s="1"/>
  <c r="D14" i="7"/>
  <c r="D13" i="9" s="1"/>
  <c r="D15" i="9" s="1"/>
  <c r="D28" i="9" s="1"/>
  <c r="L22" i="6"/>
  <c r="D6" i="6"/>
  <c r="E6" i="6" s="1"/>
  <c r="F6" i="6" s="1"/>
  <c r="G6" i="6" s="1"/>
  <c r="H6" i="6" s="1"/>
  <c r="I6" i="6" s="1"/>
  <c r="J6" i="6" s="1"/>
  <c r="K6" i="6" s="1"/>
  <c r="E5" i="6"/>
  <c r="F5" i="6" s="1"/>
  <c r="G5" i="6" s="1"/>
  <c r="H5" i="6" s="1"/>
  <c r="I5" i="6" s="1"/>
  <c r="J5" i="6" s="1"/>
  <c r="K5" i="6" s="1"/>
  <c r="E38" i="7" l="1"/>
  <c r="F38" i="7" s="1"/>
  <c r="G38" i="7" s="1"/>
  <c r="H38" i="7" s="1"/>
  <c r="I38" i="7" s="1"/>
  <c r="J38" i="7" s="1"/>
  <c r="K38" i="7" s="1"/>
  <c r="L38" i="7" s="1"/>
  <c r="E39" i="9"/>
  <c r="E26" i="9"/>
  <c r="F26" i="9" s="1"/>
  <c r="E27" i="7"/>
  <c r="F27" i="7" s="1"/>
  <c r="G27" i="7" s="1"/>
  <c r="H27" i="7" s="1"/>
  <c r="I27" i="7" s="1"/>
  <c r="J27" i="7" s="1"/>
  <c r="K27" i="7" s="1"/>
  <c r="L27" i="7" s="1"/>
  <c r="F48" i="9"/>
  <c r="F39" i="7"/>
  <c r="E43" i="7"/>
  <c r="H28" i="9"/>
  <c r="G28" i="9"/>
  <c r="D30" i="9"/>
  <c r="D33" i="9" s="1"/>
  <c r="D36" i="9" s="1"/>
  <c r="D50" i="9" s="1"/>
  <c r="D52" i="9" s="1"/>
  <c r="F28" i="9"/>
  <c r="E28" i="9"/>
  <c r="L28" i="9"/>
  <c r="K28" i="9"/>
  <c r="J28" i="9"/>
  <c r="I28" i="9"/>
  <c r="E30" i="9"/>
  <c r="E33" i="9" s="1"/>
  <c r="D41" i="7"/>
  <c r="E41" i="7" s="1"/>
  <c r="F41" i="7" s="1"/>
  <c r="G41" i="7" s="1"/>
  <c r="H41" i="7" s="1"/>
  <c r="I41" i="7" s="1"/>
  <c r="J41" i="7" s="1"/>
  <c r="K41" i="7" s="1"/>
  <c r="L41" i="7" s="1"/>
  <c r="D30" i="7"/>
  <c r="E30" i="7" s="1"/>
  <c r="F30" i="7" s="1"/>
  <c r="G30" i="7" s="1"/>
  <c r="H30" i="7" s="1"/>
  <c r="I30" i="7" s="1"/>
  <c r="J30" i="7" s="1"/>
  <c r="K30" i="7" s="1"/>
  <c r="L30" i="7" s="1"/>
  <c r="D43" i="7"/>
  <c r="G40" i="9"/>
  <c r="F44" i="9"/>
  <c r="D32" i="7"/>
  <c r="F20" i="8"/>
  <c r="E25" i="8"/>
  <c r="E24" i="8"/>
  <c r="E31" i="9"/>
  <c r="F29" i="9"/>
  <c r="G29" i="9" s="1"/>
  <c r="H29" i="9" s="1"/>
  <c r="I29" i="9" s="1"/>
  <c r="J29" i="9" s="1"/>
  <c r="K29" i="9" s="1"/>
  <c r="L29" i="9" s="1"/>
  <c r="G27" i="9"/>
  <c r="F31" i="9"/>
  <c r="F39" i="9"/>
  <c r="E43" i="9"/>
  <c r="E46" i="9" s="1"/>
  <c r="E49" i="9" s="1"/>
  <c r="D42" i="7"/>
  <c r="E40" i="7"/>
  <c r="F33" i="8"/>
  <c r="G41" i="9"/>
  <c r="D44" i="9"/>
  <c r="E35" i="9"/>
  <c r="H41" i="9"/>
  <c r="E44" i="9"/>
  <c r="I41" i="9"/>
  <c r="J41" i="9"/>
  <c r="K41" i="9"/>
  <c r="E28" i="7"/>
  <c r="D29" i="7"/>
  <c r="D24" i="8"/>
  <c r="D25" i="8"/>
  <c r="L41" i="9"/>
  <c r="D34" i="8"/>
  <c r="D35" i="8" s="1"/>
  <c r="D15" i="6" l="1"/>
  <c r="F30" i="9"/>
  <c r="F33" i="9" s="1"/>
  <c r="G26" i="9"/>
  <c r="G39" i="9"/>
  <c r="F43" i="9"/>
  <c r="F46" i="9" s="1"/>
  <c r="E36" i="9"/>
  <c r="E50" i="9" s="1"/>
  <c r="E52" i="9" s="1"/>
  <c r="E15" i="6" s="1"/>
  <c r="F35" i="9"/>
  <c r="H27" i="9"/>
  <c r="G31" i="9"/>
  <c r="D31" i="7"/>
  <c r="D34" i="7" s="1"/>
  <c r="D45" i="7" s="1"/>
  <c r="D47" i="7" s="1"/>
  <c r="E29" i="7"/>
  <c r="G44" i="9"/>
  <c r="H40" i="9"/>
  <c r="G39" i="7"/>
  <c r="F43" i="7"/>
  <c r="F25" i="8"/>
  <c r="F24" i="8"/>
  <c r="G20" i="8"/>
  <c r="D27" i="8"/>
  <c r="F28" i="7"/>
  <c r="E32" i="7"/>
  <c r="F49" i="9"/>
  <c r="G48" i="9"/>
  <c r="G33" i="8"/>
  <c r="E34" i="8"/>
  <c r="D39" i="8"/>
  <c r="D41" i="8" s="1"/>
  <c r="D38" i="8"/>
  <c r="D40" i="8" s="1"/>
  <c r="D42" i="8" s="1"/>
  <c r="F40" i="7"/>
  <c r="E42" i="7"/>
  <c r="E27" i="8"/>
  <c r="D12" i="6" l="1"/>
  <c r="H48" i="9"/>
  <c r="G43" i="7"/>
  <c r="H39" i="7"/>
  <c r="E39" i="8"/>
  <c r="E41" i="8" s="1"/>
  <c r="E38" i="8"/>
  <c r="E40" i="8" s="1"/>
  <c r="E42" i="8" s="1"/>
  <c r="E12" i="6" s="1"/>
  <c r="E18" i="6" s="1"/>
  <c r="E25" i="6" s="1"/>
  <c r="F34" i="8"/>
  <c r="E35" i="8"/>
  <c r="F29" i="7"/>
  <c r="E31" i="7"/>
  <c r="E34" i="7" s="1"/>
  <c r="E45" i="7" s="1"/>
  <c r="E47" i="7" s="1"/>
  <c r="E9" i="6" s="1"/>
  <c r="H39" i="9"/>
  <c r="G43" i="9"/>
  <c r="G46" i="9" s="1"/>
  <c r="G49" i="9" s="1"/>
  <c r="D18" i="6"/>
  <c r="F42" i="7"/>
  <c r="G40" i="7"/>
  <c r="F36" i="9"/>
  <c r="F50" i="9" s="1"/>
  <c r="F52" i="9" s="1"/>
  <c r="F15" i="6" s="1"/>
  <c r="G35" i="9"/>
  <c r="G28" i="7"/>
  <c r="F32" i="7"/>
  <c r="H44" i="9"/>
  <c r="I40" i="9"/>
  <c r="H20" i="8"/>
  <c r="G25" i="8"/>
  <c r="G24" i="8"/>
  <c r="D9" i="6"/>
  <c r="H26" i="9"/>
  <c r="G30" i="9"/>
  <c r="G33" i="9" s="1"/>
  <c r="H33" i="8"/>
  <c r="F27" i="8"/>
  <c r="I27" i="9"/>
  <c r="H31" i="9"/>
  <c r="I26" i="9" l="1"/>
  <c r="H30" i="9"/>
  <c r="H33" i="9" s="1"/>
  <c r="H43" i="7"/>
  <c r="I39" i="7"/>
  <c r="I31" i="9"/>
  <c r="J27" i="9"/>
  <c r="H49" i="9"/>
  <c r="I48" i="9"/>
  <c r="D25" i="6"/>
  <c r="G32" i="7"/>
  <c r="H28" i="7"/>
  <c r="H43" i="9"/>
  <c r="H46" i="9" s="1"/>
  <c r="I39" i="9"/>
  <c r="G42" i="7"/>
  <c r="H40" i="7"/>
  <c r="G36" i="9"/>
  <c r="G50" i="9" s="1"/>
  <c r="G52" i="9" s="1"/>
  <c r="H35" i="9"/>
  <c r="G27" i="8"/>
  <c r="F31" i="7"/>
  <c r="F34" i="7" s="1"/>
  <c r="F45" i="7" s="1"/>
  <c r="F47" i="7" s="1"/>
  <c r="G29" i="7"/>
  <c r="I20" i="8"/>
  <c r="H25" i="8"/>
  <c r="H24" i="8"/>
  <c r="G34" i="8"/>
  <c r="F39" i="8"/>
  <c r="F41" i="8" s="1"/>
  <c r="F38" i="8"/>
  <c r="F40" i="8" s="1"/>
  <c r="F42" i="8" s="1"/>
  <c r="F35" i="8"/>
  <c r="I33" i="8"/>
  <c r="I44" i="9"/>
  <c r="J40" i="9"/>
  <c r="J31" i="9" l="1"/>
  <c r="K27" i="9"/>
  <c r="F12" i="6"/>
  <c r="H34" i="8"/>
  <c r="G39" i="8"/>
  <c r="G41" i="8" s="1"/>
  <c r="G38" i="8"/>
  <c r="G40" i="8" s="1"/>
  <c r="G42" i="8" s="1"/>
  <c r="G12" i="6" s="1"/>
  <c r="G35" i="8"/>
  <c r="J44" i="9"/>
  <c r="K40" i="9"/>
  <c r="I43" i="9"/>
  <c r="I46" i="9" s="1"/>
  <c r="I49" i="9" s="1"/>
  <c r="J39" i="9"/>
  <c r="H32" i="7"/>
  <c r="I28" i="7"/>
  <c r="J20" i="8"/>
  <c r="I25" i="8"/>
  <c r="I24" i="8"/>
  <c r="J48" i="9"/>
  <c r="H27" i="8"/>
  <c r="H36" i="9"/>
  <c r="H50" i="9" s="1"/>
  <c r="H52" i="9" s="1"/>
  <c r="H15" i="6" s="1"/>
  <c r="I35" i="9"/>
  <c r="G15" i="6"/>
  <c r="I43" i="7"/>
  <c r="J39" i="7"/>
  <c r="J33" i="8"/>
  <c r="G31" i="7"/>
  <c r="G34" i="7" s="1"/>
  <c r="G45" i="7" s="1"/>
  <c r="G47" i="7" s="1"/>
  <c r="G9" i="6" s="1"/>
  <c r="H29" i="7"/>
  <c r="F9" i="6"/>
  <c r="H42" i="7"/>
  <c r="I40" i="7"/>
  <c r="J26" i="9"/>
  <c r="I30" i="9"/>
  <c r="I33" i="9" s="1"/>
  <c r="J43" i="7" l="1"/>
  <c r="K39" i="7"/>
  <c r="I34" i="8"/>
  <c r="H39" i="8"/>
  <c r="H41" i="8" s="1"/>
  <c r="H38" i="8"/>
  <c r="H40" i="8" s="1"/>
  <c r="H42" i="8" s="1"/>
  <c r="H12" i="6" s="1"/>
  <c r="H35" i="8"/>
  <c r="J30" i="9"/>
  <c r="J33" i="9" s="1"/>
  <c r="K26" i="9"/>
  <c r="K48" i="9"/>
  <c r="F18" i="6"/>
  <c r="H31" i="7"/>
  <c r="H34" i="7" s="1"/>
  <c r="H45" i="7" s="1"/>
  <c r="H47" i="7" s="1"/>
  <c r="I29" i="7"/>
  <c r="I36" i="9"/>
  <c r="I50" i="9" s="1"/>
  <c r="I52" i="9" s="1"/>
  <c r="J35" i="9"/>
  <c r="K31" i="9"/>
  <c r="L27" i="9"/>
  <c r="L31" i="9" s="1"/>
  <c r="I32" i="7"/>
  <c r="J28" i="7"/>
  <c r="K33" i="8"/>
  <c r="I42" i="7"/>
  <c r="J40" i="7"/>
  <c r="J43" i="9"/>
  <c r="J46" i="9" s="1"/>
  <c r="J49" i="9" s="1"/>
  <c r="K39" i="9"/>
  <c r="G18" i="6"/>
  <c r="G25" i="6" s="1"/>
  <c r="I27" i="8"/>
  <c r="K44" i="9"/>
  <c r="L40" i="9"/>
  <c r="L44" i="9" s="1"/>
  <c r="K20" i="8"/>
  <c r="J25" i="8"/>
  <c r="J24" i="8"/>
  <c r="J27" i="8" l="1"/>
  <c r="I31" i="7"/>
  <c r="I34" i="7" s="1"/>
  <c r="I45" i="7" s="1"/>
  <c r="I47" i="7" s="1"/>
  <c r="I9" i="6" s="1"/>
  <c r="J29" i="7"/>
  <c r="H9" i="6"/>
  <c r="L48" i="9"/>
  <c r="F25" i="6"/>
  <c r="K43" i="9"/>
  <c r="K46" i="9" s="1"/>
  <c r="K49" i="9" s="1"/>
  <c r="L39" i="9"/>
  <c r="L43" i="9" s="1"/>
  <c r="L46" i="9" s="1"/>
  <c r="J42" i="7"/>
  <c r="K40" i="7"/>
  <c r="J34" i="8"/>
  <c r="I39" i="8"/>
  <c r="I41" i="8" s="1"/>
  <c r="I38" i="8"/>
  <c r="I40" i="8" s="1"/>
  <c r="I42" i="8" s="1"/>
  <c r="I35" i="8"/>
  <c r="J36" i="9"/>
  <c r="J50" i="9" s="1"/>
  <c r="J52" i="9" s="1"/>
  <c r="J15" i="6" s="1"/>
  <c r="K35" i="9"/>
  <c r="K30" i="9"/>
  <c r="K33" i="9" s="1"/>
  <c r="L26" i="9"/>
  <c r="L30" i="9" s="1"/>
  <c r="L33" i="9" s="1"/>
  <c r="K43" i="7"/>
  <c r="L39" i="7"/>
  <c r="L43" i="7" s="1"/>
  <c r="J32" i="7"/>
  <c r="K28" i="7"/>
  <c r="K25" i="8"/>
  <c r="K24" i="8"/>
  <c r="I15" i="6"/>
  <c r="K27" i="8" l="1"/>
  <c r="I12" i="6"/>
  <c r="I18" i="6" s="1"/>
  <c r="I25" i="6" s="1"/>
  <c r="L15" i="6"/>
  <c r="K32" i="7"/>
  <c r="L28" i="7"/>
  <c r="L32" i="7" s="1"/>
  <c r="J31" i="7"/>
  <c r="J34" i="7" s="1"/>
  <c r="J45" i="7" s="1"/>
  <c r="J47" i="7" s="1"/>
  <c r="K29" i="7"/>
  <c r="K34" i="8"/>
  <c r="J39" i="8"/>
  <c r="J41" i="8" s="1"/>
  <c r="J38" i="8"/>
  <c r="J40" i="8" s="1"/>
  <c r="J42" i="8" s="1"/>
  <c r="J12" i="6" s="1"/>
  <c r="J35" i="8"/>
  <c r="K36" i="9"/>
  <c r="K50" i="9" s="1"/>
  <c r="K52" i="9" s="1"/>
  <c r="K15" i="6" s="1"/>
  <c r="L35" i="9"/>
  <c r="L36" i="9" s="1"/>
  <c r="H18" i="6"/>
  <c r="L49" i="9"/>
  <c r="D53" i="9" a="1"/>
  <c r="K42" i="7"/>
  <c r="L40" i="7"/>
  <c r="L42" i="7" s="1"/>
  <c r="D53" i="9" l="1"/>
  <c r="D16" i="6" s="1"/>
  <c r="H25" i="6"/>
  <c r="K31" i="7"/>
  <c r="K34" i="7" s="1"/>
  <c r="K45" i="7" s="1"/>
  <c r="K47" i="7" s="1"/>
  <c r="K9" i="6" s="1"/>
  <c r="L9" i="6" s="1"/>
  <c r="L29" i="7"/>
  <c r="L31" i="7" s="1"/>
  <c r="L34" i="7" s="1"/>
  <c r="L45" i="7" s="1"/>
  <c r="L47" i="7" s="1"/>
  <c r="J9" i="6"/>
  <c r="J18" i="6" s="1"/>
  <c r="D48" i="7" a="1"/>
  <c r="D48" i="7" s="1"/>
  <c r="D10" i="6" s="1"/>
  <c r="L50" i="9"/>
  <c r="L52" i="9" s="1"/>
  <c r="K39" i="8"/>
  <c r="K41" i="8" s="1"/>
  <c r="K38" i="8"/>
  <c r="K40" i="8" s="1"/>
  <c r="K42" i="8" s="1"/>
  <c r="K35" i="8"/>
  <c r="J25" i="6" l="1"/>
  <c r="K12" i="6"/>
  <c r="D44" i="8" a="1"/>
  <c r="D44" i="8" s="1"/>
  <c r="D43" i="8" a="1"/>
  <c r="D43" i="8" s="1"/>
  <c r="D13" i="6" s="1"/>
  <c r="L12" i="6" l="1"/>
  <c r="L18" i="6" s="1"/>
  <c r="K18" i="6"/>
  <c r="K25" i="6" l="1"/>
  <c r="D26" i="6" s="1" a="1"/>
  <c r="D26" i="6" s="1"/>
  <c r="D19" i="6" a="1"/>
  <c r="D1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34" authorId="0" shapeId="0" xr:uid="{00000000-0006-0000-0800-000003000000}">
      <text>
        <r>
          <rPr>
            <sz val="10"/>
            <color rgb="FF000000"/>
            <rFont val="Arial"/>
            <scheme val="minor"/>
          </rPr>
          <t>======
ID#AAABKvujDjI
Beverly Teng    (2024-04-02 19:35:04)
https://terrapass.com/blog/creating-carbon-credits-is-it-profitable/#:~:text=Carbon%20credits%20in%202023%20cost,also%20known%20as%20a%20tonne</t>
        </r>
      </text>
    </comment>
    <comment ref="Q34" authorId="0" shapeId="0" xr:uid="{00000000-0006-0000-0800-000001000000}">
      <text>
        <r>
          <rPr>
            <sz val="10"/>
            <color rgb="FF000000"/>
            <rFont val="Arial"/>
            <scheme val="minor"/>
          </rPr>
          <t>======
ID#AAABKvujDjQ
Beverly Teng    (2024-04-02 19:43:34)
https://www.green.earth/news/new-study-carbon-credit-market-expected-to-go-through-the-roof#:~:text=The%20global%20traded%20value%20is,annual%20growth%20rate%20of%206.78%25</t>
        </r>
      </text>
    </comment>
    <comment ref="O35" authorId="0" shapeId="0" xr:uid="{00000000-0006-0000-0800-000002000000}">
      <text>
        <r>
          <rPr>
            <sz val="10"/>
            <color rgb="FF000000"/>
            <rFont val="Arial"/>
            <scheme val="minor"/>
          </rPr>
          <t>======
ID#AAABKvujDjM
Beverly Teng    (2024-04-02 19:36:43)
https://www.epa.gov/system/files/documents/2022-11/epa_scghg_report_draft_0.pdf</t>
        </r>
      </text>
    </comment>
  </commentList>
  <extLst>
    <ext xmlns:r="http://schemas.openxmlformats.org/officeDocument/2006/relationships" uri="GoogleSheetsCustomDataVersion2">
      <go:sheetsCustomData xmlns:go="http://customooxmlschemas.google.com/" r:id="rId1" roundtripDataSignature="AMtx7mjwTj16rTomQbt8N/guVUeZsk1Itg=="/>
    </ext>
  </extLst>
</comments>
</file>

<file path=xl/sharedStrings.xml><?xml version="1.0" encoding="utf-8"?>
<sst xmlns="http://schemas.openxmlformats.org/spreadsheetml/2006/main" count="323" uniqueCount="192">
  <si>
    <t>Monetizing the Financial Benefits of Reducing Parmaceutical Delivery Frequency</t>
  </si>
  <si>
    <t>Project Description</t>
  </si>
  <si>
    <t xml:space="preserve">The purpose of this model is to quantify the tangible and intangible benefits of optimizing last-mile delivery schedules for pharmaceutical customers. The monetization methodology is based on NYU Stern CSB’S ROSI framework process explained in the infographic below. For our analysis, we have interviewed key stakeholders from Healthcare Delivery Systems, collaborated with Cardinal Health on a deepdive project, reviewed the available research, and developed a model to monetize the specific benefits. 
The model is intended for a healthcare supply chain logistics partner to use as a tool for communicating the financial benefits of optimizing last-mile delivery and for strategic planning purposes. </t>
  </si>
  <si>
    <t>The ROSI™ Process</t>
  </si>
  <si>
    <t>Instructions</t>
  </si>
  <si>
    <t>This workbook includes multiple tabs to provide additional guidance and to summarize the model outputs: 
A. Guidance - lists important considerations to discuss before optimizing last-mile delivery
B. Benefits Summary - overview of the monetization methodology including links to inputs and calculations for each metric
C. Financial Benefits Summary - overview of the financial savings calculated by the model 
Seperate tabs for each metric measuring the benefits of: 
1. Fuel Savings
2. Operational Efficiency Savings
3. Carbon Efficiency Savings
4. Social Cost of Carbon Savings</t>
  </si>
  <si>
    <t>Refer to the "Guidance" tab for things to consider when starting to optimize last-mile delivery</t>
  </si>
  <si>
    <t>View the monetization calculations which are reflected in the numbered metric tabs. Tabs will include relevant input data used in each metric and can be updated as needed</t>
  </si>
  <si>
    <t>View the "Financial Benefits" and "Financial Benefits" Summary tabs which capture overall findings</t>
  </si>
  <si>
    <t>Introduction</t>
  </si>
  <si>
    <t>Globally, healthcare systems account for 4-5% of greenhouse gas emissions (Rodriguez-Jimenez et al., 2023; Thiel &amp; Richie, 2022). The United States has the second largest healthcare system in the world which emits approximately 479 million metric tons of CO2 annually, accounting for almost 8% of the nation’s total emissions (Thiel &amp; Richie, 2022). Much like in other industries, most emissions generated by the healthcare industry are indirect and come from throughout the supply chain (Pichler, 2019). As the regulatory environment transitions towards decarbonization, healthcare customers have started to demand lower emissions from supply chain partners as well. For example, in 2020, the National Health Service (NHS) in the UK committed to net zero emissions across their supply chain by 2045. To achieve this goal, the NHS will not purchase from suppliers that cannot at least meet their decarbonization commitments by 2030 (NHS England, Accessed 03 Oct 2023).</t>
  </si>
  <si>
    <t>Key considerations when considering optimizing last-mile pharmaceutical delivery</t>
  </si>
  <si>
    <t>Record response here</t>
  </si>
  <si>
    <t>User engagement</t>
  </si>
  <si>
    <t xml:space="preserve">1) Determine who needs to be involved in the decision-making process to optimize last-mile delivery in a way that is best suited to your organization and your customers' needs and which teams are best positioned to collect the necessary data (e.g. Sales, Transportation, Warehousing, Logistics). Appoint team leaders with diverse expertise that would be best suited to transform delivery practices </t>
  </si>
  <si>
    <t>2) Provide adequate education to get buy-in across the different departments involved. List the steps that will help</t>
  </si>
  <si>
    <t>3) Collaborate with the Sales, Transportation, Warehousing, and Logistics teams to understand customers' needs, existing customer contract conditions, and internal fulfillment and delivery infrastructure. Review existing contract terms with customers to assess the barriers associated with optimizing pharmaceutical delivery schedules</t>
  </si>
  <si>
    <t>Review sales contracts</t>
  </si>
  <si>
    <t>1) Collaborate with Sales teams to understand how delivery schedules and pricing are outlined in contracts.This is important to understand how to introduce alternative delivery practices aimed at increasing operational efficiency and reducing carbon emissions</t>
  </si>
  <si>
    <t xml:space="preserve">2) Consider negotiating with customers early on and/or re-evaluating existing contracts with interested customers </t>
  </si>
  <si>
    <t>Setting delivery targets and goals</t>
  </si>
  <si>
    <t xml:space="preserve"> 1) Set goals and priorities for implementing delivery optimization practices based on feasibility (i.e. while ensuring adequate supply of pharmaceutical goods to customers) and customer interest/willingness</t>
  </si>
  <si>
    <t xml:space="preserve"> 2) Consider prioritizing customers with the highest # of same day/week deliveries </t>
  </si>
  <si>
    <t xml:space="preserve"> 3) Another way to prioritize customers is based on their sustainability/decarbonization targets or total emissions associated with their pharmaceutical deliveries</t>
  </si>
  <si>
    <t>Launch pilot projects</t>
  </si>
  <si>
    <t xml:space="preserve"> 1) Work with Sales teams to survey customers, gauge customer interest in reducing delivery emissions, and introduce delivery optimization practices </t>
  </si>
  <si>
    <t xml:space="preserve"> 2) Work with interested customers to implement delivery optimization practices and track key metrics (e.g. cost savings, carbon savings)</t>
  </si>
  <si>
    <t>Collect and share data to demonstrate program's success</t>
  </si>
  <si>
    <t>1) Create dashboards that measure fuel savings, operations savings, and carbon savings and share success of the program with the decision making staff on an ongoing basis</t>
  </si>
  <si>
    <t>Types of data that you will need to populate this model and potential sources for the data</t>
  </si>
  <si>
    <t>1) Distance travelled per delivery (mi)</t>
  </si>
  <si>
    <t xml:space="preserve">2) Cost per mile ($) - can also be calculated using total volume of fuel consumed per delivery, cost of fuel per delivery </t>
  </si>
  <si>
    <t xml:space="preserve">3) Business growth rate &amp; discount rate </t>
  </si>
  <si>
    <t xml:space="preserve">4) Average # of items per delivery </t>
  </si>
  <si>
    <t>5) Cost per shipment ($) - for both the shipper and the customer</t>
  </si>
  <si>
    <t xml:space="preserve">6) Carbon emissions per mile (MT/mi) - can be calculated using GHG equivalencies </t>
  </si>
  <si>
    <t>7) Cost of carbon credits ($) + projected rate of price increase (%)</t>
  </si>
  <si>
    <t>8) Social Cost of Carbon (SCC, $) + projected rate of SCC increase (%)</t>
  </si>
  <si>
    <t xml:space="preserve">Key Performance Indicators to track </t>
  </si>
  <si>
    <t>1) Net fuel savings (gallons) and associated cost savings ($)</t>
  </si>
  <si>
    <t>2) Net operations savings ($)</t>
  </si>
  <si>
    <t>3) Net carbon emissions savings (MT) and associated cost of carbon credit and SCC avoided ($)</t>
  </si>
  <si>
    <t>Resources</t>
  </si>
  <si>
    <t>1) Rodriguez-Jimenez et al., 2023</t>
  </si>
  <si>
    <t>2) Thiel &amp; Richie, 2022</t>
  </si>
  <si>
    <t>3) Pichler, 2019</t>
  </si>
  <si>
    <t>4) NHS England, Accessed 03 Oct 2023</t>
  </si>
  <si>
    <t>List of financial benefits for reducing the number of deliveries while meeting client needs</t>
  </si>
  <si>
    <t>Benefit Explained</t>
  </si>
  <si>
    <t>Monetization Method</t>
  </si>
  <si>
    <t>Mediating Factor</t>
  </si>
  <si>
    <t>Fuel Cost Savings</t>
  </si>
  <si>
    <t>By reducing the number of deliveries, the pharmaceutical company can reduce their transportation-related fuel costs</t>
  </si>
  <si>
    <r>
      <rPr>
        <b/>
        <sz val="14"/>
        <color theme="1"/>
        <rFont val="Arial"/>
      </rPr>
      <t>Step 1:</t>
    </r>
    <r>
      <rPr>
        <sz val="14"/>
        <color theme="1"/>
        <rFont val="Arial"/>
      </rPr>
      <t xml:space="preserve"> Identify the company's baseline petrol and diesel costs based for the high-volume pharmaceutical customers
</t>
    </r>
    <r>
      <rPr>
        <b/>
        <sz val="14"/>
        <color theme="1"/>
        <rFont val="Arial"/>
      </rPr>
      <t>Step 2:</t>
    </r>
    <r>
      <rPr>
        <sz val="14"/>
        <color theme="1"/>
        <rFont val="Arial"/>
      </rPr>
      <t xml:space="preserve"> Estimate how this might grown in a business as usual scenario year-over-year if no changes are made (identify projected growth rate based on business growth projections)
</t>
    </r>
    <r>
      <rPr>
        <b/>
        <sz val="14"/>
        <color theme="1"/>
        <rFont val="Arial"/>
      </rPr>
      <t>Step 3:</t>
    </r>
    <r>
      <rPr>
        <sz val="14"/>
        <color theme="1"/>
        <rFont val="Arial"/>
      </rPr>
      <t xml:space="preserve"> Identify the company's discount rate to be used in the NPV calculation. Step 5: Forecast the sales growth using the inputs from Step 1. 
</t>
    </r>
    <r>
      <rPr>
        <b/>
        <sz val="14"/>
        <color theme="1"/>
        <rFont val="Arial"/>
      </rPr>
      <t>Step 4:</t>
    </r>
    <r>
      <rPr>
        <sz val="14"/>
        <color theme="1"/>
        <rFont val="Arial"/>
      </rPr>
      <t xml:space="preserve"> Forecast expected increases in costs for fuel 
</t>
    </r>
    <r>
      <rPr>
        <b/>
        <sz val="14"/>
        <color theme="1"/>
        <rFont val="Arial"/>
      </rPr>
      <t>Step 5:</t>
    </r>
    <r>
      <rPr>
        <sz val="14"/>
        <color theme="1"/>
        <rFont val="Arial"/>
      </rPr>
      <t xml:space="preserve"> Calculate the business as usual scenario 
</t>
    </r>
    <r>
      <rPr>
        <b/>
        <sz val="14"/>
        <color theme="1"/>
        <rFont val="Arial"/>
      </rPr>
      <t>Step 6:</t>
    </r>
    <r>
      <rPr>
        <sz val="14"/>
        <color theme="1"/>
        <rFont val="Arial"/>
      </rPr>
      <t xml:space="preserve"> Calculate a scenario with reducing deliveries by 50% 
</t>
    </r>
    <r>
      <rPr>
        <b/>
        <sz val="14"/>
        <color theme="1"/>
        <rFont val="Arial"/>
      </rPr>
      <t>Step 7:</t>
    </r>
    <r>
      <rPr>
        <sz val="14"/>
        <color theme="1"/>
        <rFont val="Arial"/>
      </rPr>
      <t xml:space="preserve"> Calculate an alternative scenario of reducing deliveries to 2 per week
</t>
    </r>
    <r>
      <rPr>
        <b/>
        <sz val="14"/>
        <color theme="1"/>
        <rFont val="Arial"/>
      </rPr>
      <t>Step 8:</t>
    </r>
    <r>
      <rPr>
        <sz val="14"/>
        <color theme="1"/>
        <rFont val="Arial"/>
      </rPr>
      <t xml:space="preserve"> Calculate the difference between BAU and the alternative scenarios
</t>
    </r>
    <r>
      <rPr>
        <b/>
        <sz val="14"/>
        <color theme="1"/>
        <rFont val="Arial"/>
      </rPr>
      <t>Step 9:</t>
    </r>
    <r>
      <rPr>
        <sz val="14"/>
        <color theme="1"/>
        <rFont val="Arial"/>
      </rPr>
      <t xml:space="preserve"> Calculate the NPV of the difference using the discount rate from Step 3.  </t>
    </r>
  </si>
  <si>
    <t>Operational Efficiency</t>
  </si>
  <si>
    <t>Operational Savings</t>
  </si>
  <si>
    <t>The pharmaceutical company and its customers can reduce costs by lowering the number of deliveries that need to be coordinated, picked, packed, stocked etc.</t>
  </si>
  <si>
    <r>
      <rPr>
        <b/>
        <sz val="14"/>
        <color theme="1"/>
        <rFont val="Arial"/>
      </rPr>
      <t>Step 1:</t>
    </r>
    <r>
      <rPr>
        <sz val="14"/>
        <color theme="1"/>
        <rFont val="Arial"/>
      </rPr>
      <t xml:space="preserve"> Estimate the base case 
</t>
    </r>
    <r>
      <rPr>
        <b/>
        <sz val="14"/>
        <color theme="1"/>
        <rFont val="Arial"/>
      </rPr>
      <t>Step 2:</t>
    </r>
    <r>
      <rPr>
        <sz val="14"/>
        <color theme="1"/>
        <rFont val="Arial"/>
      </rPr>
      <t xml:space="preserve"> Estimate the new number of deliveries under the 50% reduction and 2 Times per week scenarios
</t>
    </r>
    <r>
      <rPr>
        <b/>
        <sz val="14"/>
        <color theme="1"/>
        <rFont val="Arial"/>
      </rPr>
      <t>Step 3:</t>
    </r>
    <r>
      <rPr>
        <sz val="14"/>
        <color theme="1"/>
        <rFont val="Arial"/>
      </rPr>
      <t xml:space="preserve"> Multiply the shipping cost  
</t>
    </r>
    <r>
      <rPr>
        <b/>
        <sz val="14"/>
        <color theme="1"/>
        <rFont val="Arial"/>
      </rPr>
      <t>Step 4:</t>
    </r>
    <r>
      <rPr>
        <sz val="14"/>
        <color theme="1"/>
        <rFont val="Arial"/>
      </rPr>
      <t xml:space="preserve"> Subtract either reduced scenario from the base case in order to determine the savings. 50% reduction is the more conservative option</t>
    </r>
  </si>
  <si>
    <t>Carbon Credit Savings</t>
  </si>
  <si>
    <t>By reducing the number of deliveries, the pharmaceutical company can reduce its transportation-related emissions and the related carbon credit costs to meet reduction targets</t>
  </si>
  <si>
    <r>
      <rPr>
        <b/>
        <sz val="14"/>
        <color theme="1"/>
        <rFont val="Arial"/>
      </rPr>
      <t>Step 1:</t>
    </r>
    <r>
      <rPr>
        <sz val="14"/>
        <color theme="1"/>
        <rFont val="Arial"/>
      </rPr>
      <t xml:space="preserve"> Identify the company's baseline petrol and diesel emissions based for the high-volume pharmaceutical customers. 
</t>
    </r>
    <r>
      <rPr>
        <b/>
        <sz val="14"/>
        <color theme="1"/>
        <rFont val="Arial"/>
      </rPr>
      <t>Step 2:</t>
    </r>
    <r>
      <rPr>
        <sz val="14"/>
        <color theme="1"/>
        <rFont val="Arial"/>
      </rPr>
      <t xml:space="preserve"> Estimate how this might grow in a business as usual scenario year-over-year if no changes are made (identify projected growth rate based on business growth projections)
</t>
    </r>
    <r>
      <rPr>
        <b/>
        <sz val="14"/>
        <color theme="1"/>
        <rFont val="Arial"/>
      </rPr>
      <t>Step 3:</t>
    </r>
    <r>
      <rPr>
        <sz val="14"/>
        <color theme="1"/>
        <rFont val="Arial"/>
      </rPr>
      <t xml:space="preserve"> Identify the company's discount rate to be used in the NPV calculation
</t>
    </r>
    <r>
      <rPr>
        <b/>
        <sz val="14"/>
        <color theme="1"/>
        <rFont val="Arial"/>
      </rPr>
      <t>Step 4:</t>
    </r>
    <r>
      <rPr>
        <sz val="14"/>
        <color theme="1"/>
        <rFont val="Arial"/>
      </rPr>
      <t xml:space="preserve"> Identify Carbon Credit costs
</t>
    </r>
    <r>
      <rPr>
        <b/>
        <sz val="14"/>
        <color theme="1"/>
        <rFont val="Arial"/>
      </rPr>
      <t>Step 5:</t>
    </r>
    <r>
      <rPr>
        <sz val="14"/>
        <color theme="1"/>
        <rFont val="Arial"/>
      </rPr>
      <t xml:space="preserve"> Forecast expected increases in costs for carbon credits 
</t>
    </r>
    <r>
      <rPr>
        <b/>
        <sz val="14"/>
        <color theme="1"/>
        <rFont val="Arial"/>
      </rPr>
      <t>Step 6:</t>
    </r>
    <r>
      <rPr>
        <sz val="14"/>
        <color theme="1"/>
        <rFont val="Arial"/>
      </rPr>
      <t xml:space="preserve"> Calculate the business as usual scenario 
</t>
    </r>
    <r>
      <rPr>
        <b/>
        <sz val="14"/>
        <color theme="1"/>
        <rFont val="Arial"/>
      </rPr>
      <t>Step 7:</t>
    </r>
    <r>
      <rPr>
        <sz val="14"/>
        <color theme="1"/>
        <rFont val="Arial"/>
      </rPr>
      <t xml:space="preserve"> Calculate a scenario with reducing deliveries by 50% 
</t>
    </r>
    <r>
      <rPr>
        <b/>
        <sz val="14"/>
        <color theme="1"/>
        <rFont val="Arial"/>
      </rPr>
      <t>Step 8:</t>
    </r>
    <r>
      <rPr>
        <sz val="14"/>
        <color theme="1"/>
        <rFont val="Arial"/>
      </rPr>
      <t xml:space="preserve"> Calculate an alternative scenario of reducing deliveries to 2 per week
</t>
    </r>
    <r>
      <rPr>
        <b/>
        <sz val="14"/>
        <color theme="1"/>
        <rFont val="Arial"/>
      </rPr>
      <t>Step 9:</t>
    </r>
    <r>
      <rPr>
        <sz val="14"/>
        <color theme="1"/>
        <rFont val="Arial"/>
      </rPr>
      <t xml:space="preserve"> Calculate the difference between BAU and the alternative scenarios
</t>
    </r>
    <r>
      <rPr>
        <b/>
        <sz val="14"/>
        <color theme="1"/>
        <rFont val="Arial"/>
      </rPr>
      <t>Step 10:</t>
    </r>
    <r>
      <rPr>
        <sz val="14"/>
        <color theme="1"/>
        <rFont val="Arial"/>
      </rPr>
      <t xml:space="preserve"> Calculate the NPV of the difference using the discount rate from Step 3. </t>
    </r>
  </si>
  <si>
    <t>Risk Management</t>
  </si>
  <si>
    <t>Social Carbon Savings</t>
  </si>
  <si>
    <t>By reducing the number of deliveries, the pharmaceutical company can reduce its transportation-related emissions and the related social cost of carbon to meet reduction targets</t>
  </si>
  <si>
    <r>
      <rPr>
        <b/>
        <sz val="14"/>
        <color theme="1"/>
        <rFont val="Arial"/>
      </rPr>
      <t>Step 1:</t>
    </r>
    <r>
      <rPr>
        <sz val="14"/>
        <color theme="1"/>
        <rFont val="Arial"/>
      </rPr>
      <t xml:space="preserve"> Identify the company's baseline petrol and diesel emissions based for the high-volume pharmaceutical customers. 
</t>
    </r>
    <r>
      <rPr>
        <b/>
        <sz val="14"/>
        <color theme="1"/>
        <rFont val="Arial"/>
      </rPr>
      <t>Step 2:</t>
    </r>
    <r>
      <rPr>
        <sz val="14"/>
        <color theme="1"/>
        <rFont val="Arial"/>
      </rPr>
      <t xml:space="preserve"> Estimate how this might grow in a business as usual scenario year-over-year if no changes are made (identify projected growth rate based on business growth projections)
</t>
    </r>
    <r>
      <rPr>
        <b/>
        <sz val="14"/>
        <color theme="1"/>
        <rFont val="Arial"/>
      </rPr>
      <t>Step 3:</t>
    </r>
    <r>
      <rPr>
        <sz val="14"/>
        <color theme="1"/>
        <rFont val="Arial"/>
      </rPr>
      <t xml:space="preserve"> Identify the company's discount rate to be used in the NPV calculation
</t>
    </r>
    <r>
      <rPr>
        <b/>
        <sz val="14"/>
        <color theme="1"/>
        <rFont val="Arial"/>
      </rPr>
      <t>Step 4:</t>
    </r>
    <r>
      <rPr>
        <sz val="14"/>
        <color theme="1"/>
        <rFont val="Arial"/>
      </rPr>
      <t xml:space="preserve"> Identify social cost of carbon</t>
    </r>
  </si>
  <si>
    <t>General Inputs</t>
  </si>
  <si>
    <t xml:space="preserve">Below are key variables that are essential to the financial model and reappear frequently throughout the workbook. Users can enter the relevant values below and they will be automatically updated wherever they appear throughout the workbook.  If any of these variables need to be updated, users can update them on this tab and the updates will be reflected throughout the workbook. </t>
  </si>
  <si>
    <t>Base Year</t>
  </si>
  <si>
    <t>Business Growth Rate</t>
  </si>
  <si>
    <t>Discount Rate (Weighted Average Cost of Capital)</t>
  </si>
  <si>
    <t>ROSI™ Monetization</t>
  </si>
  <si>
    <t xml:space="preserve">Financial Benefits Summary </t>
  </si>
  <si>
    <t>Average Benefit</t>
  </si>
  <si>
    <t>Benefits</t>
  </si>
  <si>
    <t>Fuel Savings</t>
  </si>
  <si>
    <t>Net Benefit</t>
  </si>
  <si>
    <t>Present Value (8 Year)</t>
  </si>
  <si>
    <t>Operations Savings</t>
  </si>
  <si>
    <t>Cabon Savings</t>
  </si>
  <si>
    <t>Total Benefits</t>
  </si>
  <si>
    <t>Total Present Value (8 Year)</t>
  </si>
  <si>
    <t>Annual Costs</t>
  </si>
  <si>
    <t>Add Costs Here as identified</t>
  </si>
  <si>
    <t>Total costs</t>
  </si>
  <si>
    <t>Net Benefits</t>
  </si>
  <si>
    <t>Reduced Fuel Costs</t>
  </si>
  <si>
    <t>Financial Benefit</t>
  </si>
  <si>
    <t>By reducing the number of deliveries, companies can reduce their transportation-related fuel costs</t>
  </si>
  <si>
    <t>Methodology for calculation</t>
  </si>
  <si>
    <t xml:space="preserve">Step 1: Identify the company's baseline petrol and diesel costs based for the high-volume pharmaceutical customers
Step 2: Estimate how this might grown in a business as usual scenario year-over-year if no changes are made (identify projected growth rate based on business growth projections)
Step 3: Identify the company's discount rate to be used in the NPV calculation. 
Step 4: Forecast the sales growth using the inputs from Step 1. 
Step 5: Forecast expected increases in costs for fuel 
Step 6: Calculate the business as usual scenario 
Step 7: Calculate a scenario with reducing deliveries by 50% 
Step 8: Calculate an alternative scenario of reducing deliveries to 2 per week
Step 9: Calculate the difference between BAU and the alternative scenarios
Step 10: Calculate the NPV of the difference using the discount rate from Step 3.  </t>
  </si>
  <si>
    <t>Input</t>
  </si>
  <si>
    <t>Units</t>
  </si>
  <si>
    <t>Annualized miles associated with petrol</t>
  </si>
  <si>
    <t>Miles</t>
  </si>
  <si>
    <t>Annualized miles associated with diesel</t>
  </si>
  <si>
    <t>Fuel efficiency for petrol vehicles</t>
  </si>
  <si>
    <t>mpg</t>
  </si>
  <si>
    <r>
      <rPr>
        <u/>
        <sz val="12"/>
        <rFont val="Arial"/>
      </rPr>
      <t xml:space="preserve">If you are unable to find cost per mile from your logistics provider, miles travelled / fuel efficiency (mpg) = gallons of fuel consumed. Assuming 12 mpg, based on </t>
    </r>
    <r>
      <rPr>
        <u/>
        <sz val="12"/>
        <color rgb="FF1155CC"/>
        <rFont val="Arial"/>
      </rPr>
      <t>Penske's commercial truck leasing specs</t>
    </r>
    <r>
      <rPr>
        <u/>
        <sz val="12"/>
        <rFont val="Arial"/>
      </rPr>
      <t xml:space="preserve"> but this value can be changed if necessary.</t>
    </r>
  </si>
  <si>
    <t>Fuel efficiency for diesel vehicles</t>
  </si>
  <si>
    <r>
      <rPr>
        <u/>
        <sz val="12"/>
        <rFont val="Arial"/>
      </rPr>
      <t xml:space="preserve">If you are unable to find cost per mile from your logistics provider, miles travelled / fuel efficiency (mpg) = gallons of fuel consumed. Assuming 6.5 mpg, based on </t>
    </r>
    <r>
      <rPr>
        <u/>
        <sz val="12"/>
        <color rgb="FF1155CC"/>
        <rFont val="Arial"/>
      </rPr>
      <t>Phoenix Truck Driving Institute</t>
    </r>
    <r>
      <rPr>
        <u/>
        <sz val="12"/>
        <rFont val="Arial"/>
      </rPr>
      <t xml:space="preserve"> but this value can be changed if necessary.</t>
    </r>
  </si>
  <si>
    <t>Gallons of petrol fuel consumed</t>
  </si>
  <si>
    <t>Gal</t>
  </si>
  <si>
    <t>Gallons of diesel fuel consumed</t>
  </si>
  <si>
    <t>Total cost of petrol</t>
  </si>
  <si>
    <t>$</t>
  </si>
  <si>
    <r>
      <rPr>
        <u/>
        <sz val="12"/>
        <rFont val="Arial"/>
      </rPr>
      <t xml:space="preserve">2022 US avg gasoline price ($3.95/gal) * gallons of petrol fuel consumed = total cost of petrol. Derived from 2022 US average gasoline prices from </t>
    </r>
    <r>
      <rPr>
        <u/>
        <sz val="12"/>
        <color rgb="FF1155CC"/>
        <rFont val="Arial"/>
      </rPr>
      <t>Statista</t>
    </r>
    <r>
      <rPr>
        <u/>
        <sz val="12"/>
        <rFont val="Arial"/>
      </rPr>
      <t xml:space="preserve"> ($3.95/gallon). This value can be replaced if you have access to the direct value via logistics teams/providers. </t>
    </r>
  </si>
  <si>
    <t>Total cost of diesel</t>
  </si>
  <si>
    <t xml:space="preserve">2022 US avg diesel price ($4.989/gal) * gallons of petrol fuel consumed = total cost of diesel. Derived from 2022 US average diesel prices, incl. taxes, from the EIA ($4.989/gallon). This value can be replaced if you have access to the direct value via logistics teams/providers. </t>
  </si>
  <si>
    <t>Cost per mile for petrol</t>
  </si>
  <si>
    <t>$/mi</t>
  </si>
  <si>
    <t xml:space="preserve">Total cost of petrol ($) / annualized miles associated with petrol (mi) = cost per mile ($/mi). This value can be replaced if you have access to the direct value via logistics teams/providers. </t>
  </si>
  <si>
    <t>Cost per mile for diesel</t>
  </si>
  <si>
    <t>% Reduction Scenario</t>
  </si>
  <si>
    <t>%</t>
  </si>
  <si>
    <t xml:space="preserve">*DROP DOWN MENU* </t>
  </si>
  <si>
    <t>Calculation</t>
  </si>
  <si>
    <t>Reduction Scenarios (%)</t>
  </si>
  <si>
    <t>Base Case</t>
  </si>
  <si>
    <t>Unit</t>
  </si>
  <si>
    <t>Annual miles associated with petrol</t>
  </si>
  <si>
    <t>Annual miles associated with diesel</t>
  </si>
  <si>
    <t>Petrol Price/Mile</t>
  </si>
  <si>
    <t>Diesel Price/Mile</t>
  </si>
  <si>
    <t>Annual Petrol Cost</t>
  </si>
  <si>
    <t>Annual Diesel Cost</t>
  </si>
  <si>
    <t>Total fuel cost</t>
  </si>
  <si>
    <t>Reducing total deliveries by</t>
  </si>
  <si>
    <t>Annualized miles petrol and diesel</t>
  </si>
  <si>
    <t>Total Reduced Fuel Cost</t>
  </si>
  <si>
    <t>Reduced cost of Fuel</t>
  </si>
  <si>
    <t>Net Present Value of Fuel Savings</t>
  </si>
  <si>
    <t>Reduced Operations Costs</t>
  </si>
  <si>
    <t xml:space="preserve">Pharmaceutical companies and their customers can reduce costs by lowering the number of deliveries that need to be coordinated, picked, packed, stocked etc. </t>
  </si>
  <si>
    <t>Methodology</t>
  </si>
  <si>
    <t>Step 1: Estimate the base case 
Step 2: Estimate the new number of deliveries under the 50% reduction and 2 Times per week scenarios
Step 3: Multiply the shipping cost  
Step 4: Subtract either reduced scenario from the base case in order to determine the savings. 50% reduction is the more conservative option</t>
  </si>
  <si>
    <t>Average number of items per delivery</t>
  </si>
  <si>
    <t>Number</t>
  </si>
  <si>
    <t xml:space="preserve">Total number of deliveries in a year </t>
  </si>
  <si>
    <t>Shipment Cost</t>
  </si>
  <si>
    <t>Receiving cost per shipment (customer)</t>
  </si>
  <si>
    <t>Growth rate</t>
  </si>
  <si>
    <t>Average number of deliveries</t>
  </si>
  <si>
    <t>Aveage cost per shipment</t>
  </si>
  <si>
    <t>Receiving cost per shipment</t>
  </si>
  <si>
    <t>Annual shipment cost</t>
  </si>
  <si>
    <t>Annual receiving cost per shipment</t>
  </si>
  <si>
    <t>Total shipment and receiving costs</t>
  </si>
  <si>
    <t xml:space="preserve">Reducing high frequency deliveries by </t>
  </si>
  <si>
    <t>New average number with reduction</t>
  </si>
  <si>
    <t>Difference in Orders</t>
  </si>
  <si>
    <t>Shipping cost per shipment</t>
  </si>
  <si>
    <t>Average  receiving cost</t>
  </si>
  <si>
    <t>Total shipping costs</t>
  </si>
  <si>
    <t>Total receiving cost</t>
  </si>
  <si>
    <t>Difference between BAU and 50% Scenario for shipping</t>
  </si>
  <si>
    <t>Difference between BAU and 50% Scenario for receiving at the customer's location)</t>
  </si>
  <si>
    <t>Reducing high frequency deliveries by 50%</t>
  </si>
  <si>
    <t>Net Present Value</t>
  </si>
  <si>
    <t xml:space="preserve">Net Present Value </t>
  </si>
  <si>
    <t>Improved carbon efficiencies leading to savings from Carbon Credit Purchase</t>
  </si>
  <si>
    <t>By reducing the number of deliveries, pharmaceutical companies can reduce their transportation-related emissions and the related carbon credit costs to meet reduction targets</t>
  </si>
  <si>
    <t>Methodology for calculations</t>
  </si>
  <si>
    <t xml:space="preserve">Step 1: Identify the company's baseline petrol and diesel emissions based for the high-volume pharmaceutical customers. 
Step 2: Estimate how this might grow in a business as usual scenario year-over-year if no changes are made (identify projected growth rate based on business growth projections)
Step 3: Identify the company's discount rate to be used in the NPV calculation
Step 4: Identify relevant carbon cost proxies; cost of carbon offsets and social cost of carbon are pre-loaded into this model 
Step 5: Forecast expected increases in costs for carbon credits 
Step 6: Calculate the business as usual scenario 
Step 7: Calculate a scenario with reducing deliveries by 50% 
Step 8: Calculate an alternative scenario of reducing deliveries to 2 per week
Step 9: Calculate the difference between BAU and the alternative scenarios
Step 10: Calculate the NPV of the difference using the discount rate from Step 3. </t>
  </si>
  <si>
    <t>Total carbon emissions for petrol</t>
  </si>
  <si>
    <t>MT</t>
  </si>
  <si>
    <t>Total carbon emissions for diesel</t>
  </si>
  <si>
    <t>Carbon emissions per mile for petrol</t>
  </si>
  <si>
    <t>MT/mi</t>
  </si>
  <si>
    <t>Derived from the EPA's Greenhouse Gas Equivalencies Calculator (8.887 kg of CO2/gallon of gasoline)</t>
  </si>
  <si>
    <t>Carbon emissions per mile for diesel</t>
  </si>
  <si>
    <t>Derived from the EPA's Greenhouse Gas Equivalencies Calculator (10.180 kg of CO2/gallon of diesel)</t>
  </si>
  <si>
    <t>Carbon Price per MT</t>
  </si>
  <si>
    <t>Carbon price projected rate of increase</t>
  </si>
  <si>
    <t>Business as Usual</t>
  </si>
  <si>
    <t>Annual Carbon Emissions from Petrol</t>
  </si>
  <si>
    <t>Annual Carbon Emissions from Diesel</t>
  </si>
  <si>
    <t>Total emissions</t>
  </si>
  <si>
    <t>Carbon Price ($/MT)</t>
  </si>
  <si>
    <t>Growth Rate (%)</t>
  </si>
  <si>
    <t>Carbon Credit Price (According to Terrapass, "carbon credits in 2023 cost $40-80 per metric ton of CO2 or equivalent GHG emissions." For this calculation, we used the median value of $60/metric ton of CO2)</t>
  </si>
  <si>
    <t>DGB estimates a compound annual growth rate of 18.23% from 2023-2028</t>
  </si>
  <si>
    <t xml:space="preserve">                                                                                  </t>
  </si>
  <si>
    <t>Cost of Carbon</t>
  </si>
  <si>
    <t>$/MT</t>
  </si>
  <si>
    <t>Social Cost of Carbon (Assuming a 2.5% discount rate, SCC in 2024 is $128)</t>
  </si>
  <si>
    <t>Calculated from SCC projections from 2022 to 2030</t>
  </si>
  <si>
    <t>Total Cost of Carbon</t>
  </si>
  <si>
    <t xml:space="preserve">$ </t>
  </si>
  <si>
    <t>Carbon Credit Cost</t>
  </si>
  <si>
    <t>Total Carbon Credit Cost</t>
  </si>
  <si>
    <t>Carbon credit cost avoided</t>
  </si>
  <si>
    <t>Reduced cost of Carbon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</si>
</sst>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mmmm\ yyyy"/>
    <numFmt numFmtId="165" formatCode="&quot;$&quot;#,##0"/>
    <numFmt numFmtId="166" formatCode="#,##0.0"/>
    <numFmt numFmtId="167" formatCode="&quot;$&quot;#,##0.00"/>
    <numFmt numFmtId="168" formatCode="0.000%"/>
    <numFmt numFmtId="169" formatCode="&quot;$&quot;#,##0.0"/>
    <numFmt numFmtId="170" formatCode="#,##0.0000"/>
    <numFmt numFmtId="171" formatCode="0.000000000"/>
    <numFmt numFmtId="172" formatCode="#,##0.0000000"/>
  </numFmts>
  <fonts count="35" x14ac:knownFonts="1">
    <font>
      <sz val="10"/>
      <color rgb="FF000000"/>
      <name val="Arial"/>
      <scheme val="minor"/>
    </font>
    <font>
      <b/>
      <sz val="24"/>
      <color theme="1"/>
      <name val="Arial"/>
    </font>
    <font>
      <sz val="10"/>
      <color theme="1"/>
      <name val="Arial"/>
    </font>
    <font>
      <b/>
      <sz val="18"/>
      <color theme="1"/>
      <name val="Arial"/>
    </font>
    <font>
      <sz val="12"/>
      <color theme="1"/>
      <name val="Arial"/>
    </font>
    <font>
      <sz val="10"/>
      <color rgb="FF000000"/>
      <name val="Arial"/>
    </font>
    <font>
      <b/>
      <sz val="14"/>
      <color rgb="FFFFFFFF"/>
      <name val="Arial"/>
    </font>
    <font>
      <sz val="10"/>
      <name val="Arial"/>
    </font>
    <font>
      <sz val="11"/>
      <color theme="1"/>
      <name val="Arial"/>
    </font>
    <font>
      <sz val="12"/>
      <color rgb="FF000000"/>
      <name val="Arial"/>
    </font>
    <font>
      <b/>
      <sz val="12"/>
      <color theme="1"/>
      <name val="Arial"/>
    </font>
    <font>
      <sz val="12"/>
      <color theme="1"/>
      <name val="Calibri"/>
    </font>
    <font>
      <b/>
      <sz val="12"/>
      <color rgb="FF000000"/>
      <name val="Arial"/>
    </font>
    <font>
      <b/>
      <sz val="12"/>
      <color rgb="FFFFFFFF"/>
      <name val="Arial"/>
    </font>
    <font>
      <b/>
      <sz val="12"/>
      <color theme="0"/>
      <name val="Arial"/>
    </font>
    <font>
      <sz val="12"/>
      <color theme="0"/>
      <name val="Arial"/>
    </font>
    <font>
      <u/>
      <sz val="12"/>
      <color rgb="FF0000FF"/>
      <name val="Arial"/>
    </font>
    <font>
      <b/>
      <sz val="14"/>
      <color theme="1"/>
      <name val="Arial"/>
    </font>
    <font>
      <sz val="14"/>
      <color theme="1"/>
      <name val="Arial"/>
    </font>
    <font>
      <b/>
      <sz val="14"/>
      <color rgb="FF7030A0"/>
      <name val="Arial"/>
    </font>
    <font>
      <sz val="12"/>
      <color theme="1"/>
      <name val="Arial"/>
      <scheme val="minor"/>
    </font>
    <font>
      <b/>
      <sz val="12"/>
      <color rgb="FF7030A0"/>
      <name val="Arial"/>
    </font>
    <font>
      <b/>
      <u/>
      <sz val="12"/>
      <color rgb="FF572B85"/>
      <name val="Arial"/>
    </font>
    <font>
      <u/>
      <sz val="12"/>
      <color rgb="FF0000FF"/>
      <name val="Arial"/>
    </font>
    <font>
      <u/>
      <sz val="12"/>
      <color rgb="FF0000FF"/>
      <name val="Arial"/>
    </font>
    <font>
      <u/>
      <sz val="12"/>
      <color theme="1"/>
      <name val="Arial"/>
    </font>
    <font>
      <u/>
      <sz val="12"/>
      <color rgb="FF000000"/>
      <name val="Arial"/>
    </font>
    <font>
      <sz val="12"/>
      <color rgb="FF222222"/>
      <name val="Arial"/>
    </font>
    <font>
      <sz val="12"/>
      <color rgb="FF1F1F1F"/>
      <name val="Arial"/>
    </font>
    <font>
      <u/>
      <sz val="12"/>
      <color rgb="FF0000FF"/>
      <name val="Arial"/>
    </font>
    <font>
      <u/>
      <sz val="12"/>
      <color rgb="FF0000FF"/>
      <name val="Arial"/>
    </font>
    <font>
      <u/>
      <sz val="12"/>
      <color theme="1"/>
      <name val="Arial"/>
    </font>
    <font>
      <u/>
      <sz val="12"/>
      <color theme="1"/>
      <name val="Arial"/>
    </font>
    <font>
      <u/>
      <sz val="12"/>
      <name val="Arial"/>
    </font>
    <font>
      <u/>
      <sz val="12"/>
      <color rgb="FF1155CC"/>
      <name val="Arial"/>
    </font>
  </fonts>
  <fills count="16">
    <fill>
      <patternFill patternType="none"/>
    </fill>
    <fill>
      <patternFill patternType="gray125"/>
    </fill>
    <fill>
      <patternFill patternType="solid">
        <fgColor rgb="FFFFFFFF"/>
        <bgColor rgb="FFFFFFFF"/>
      </patternFill>
    </fill>
    <fill>
      <patternFill patternType="solid">
        <fgColor rgb="FF7030A0"/>
        <bgColor rgb="FF7030A0"/>
      </patternFill>
    </fill>
    <fill>
      <patternFill patternType="solid">
        <fgColor theme="0"/>
        <bgColor theme="0"/>
      </patternFill>
    </fill>
    <fill>
      <patternFill patternType="solid">
        <fgColor rgb="FFDEEAF6"/>
        <bgColor rgb="FFDEEAF6"/>
      </patternFill>
    </fill>
    <fill>
      <patternFill patternType="solid">
        <fgColor rgb="FF57068C"/>
        <bgColor rgb="FF57068C"/>
      </patternFill>
    </fill>
    <fill>
      <patternFill patternType="solid">
        <fgColor rgb="FFFFFF00"/>
        <bgColor rgb="FFFFFF00"/>
      </patternFill>
    </fill>
    <fill>
      <patternFill patternType="solid">
        <fgColor rgb="FF572B85"/>
        <bgColor rgb="FF572B85"/>
      </patternFill>
    </fill>
    <fill>
      <patternFill patternType="solid">
        <fgColor rgb="FFBCD399"/>
        <bgColor rgb="FFBCD399"/>
      </patternFill>
    </fill>
    <fill>
      <patternFill patternType="solid">
        <fgColor rgb="FFDDCCEE"/>
        <bgColor rgb="FFDDCCEE"/>
      </patternFill>
    </fill>
    <fill>
      <patternFill patternType="solid">
        <fgColor rgb="FFFBBC04"/>
        <bgColor rgb="FFFBBC04"/>
      </patternFill>
    </fill>
    <fill>
      <patternFill patternType="solid">
        <fgColor rgb="FFD7F1FB"/>
        <bgColor rgb="FFD7F1FB"/>
      </patternFill>
    </fill>
    <fill>
      <patternFill patternType="solid">
        <fgColor rgb="FFD9EAD3"/>
        <bgColor rgb="FFD9EAD3"/>
      </patternFill>
    </fill>
    <fill>
      <patternFill patternType="solid">
        <fgColor rgb="FFCFE2F3"/>
        <bgColor rgb="FFCFE2F3"/>
      </patternFill>
    </fill>
    <fill>
      <patternFill patternType="solid">
        <fgColor rgb="FFC597E3"/>
        <bgColor rgb="FFC597E3"/>
      </patternFill>
    </fill>
  </fills>
  <borders count="4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77">
    <xf numFmtId="0" fontId="0" fillId="0" borderId="0" xfId="0" applyFont="1" applyAlignment="1"/>
    <xf numFmtId="164" fontId="1" fillId="0" borderId="0" xfId="0" applyNumberFormat="1" applyFont="1"/>
    <xf numFmtId="0" fontId="1" fillId="0" borderId="0" xfId="0" applyFont="1"/>
    <xf numFmtId="0" fontId="2" fillId="0" borderId="0" xfId="0" applyFont="1"/>
    <xf numFmtId="0" fontId="1" fillId="2" borderId="1" xfId="0" applyFont="1" applyFill="1" applyBorder="1"/>
    <xf numFmtId="0" fontId="2" fillId="2" borderId="1" xfId="0" applyFont="1" applyFill="1" applyBorder="1"/>
    <xf numFmtId="0" fontId="3" fillId="2" borderId="1" xfId="0" applyFont="1" applyFill="1" applyBorder="1"/>
    <xf numFmtId="0" fontId="5" fillId="0" borderId="0" xfId="0" applyFont="1"/>
    <xf numFmtId="0" fontId="8" fillId="4" borderId="1" xfId="0" applyFont="1" applyFill="1" applyBorder="1"/>
    <xf numFmtId="0" fontId="4" fillId="0" borderId="0" xfId="0" applyFont="1"/>
    <xf numFmtId="0" fontId="4" fillId="2" borderId="1" xfId="0" applyFont="1" applyFill="1" applyBorder="1"/>
    <xf numFmtId="0" fontId="6" fillId="3" borderId="8" xfId="0" applyFont="1" applyFill="1" applyBorder="1" applyAlignment="1">
      <alignment horizontal="center" vertical="center"/>
    </xf>
    <xf numFmtId="0" fontId="11" fillId="0" borderId="10" xfId="0" applyFont="1" applyBorder="1" applyAlignment="1">
      <alignment vertical="center"/>
    </xf>
    <xf numFmtId="0" fontId="11" fillId="2" borderId="11" xfId="0" applyFont="1" applyFill="1" applyBorder="1"/>
    <xf numFmtId="0" fontId="11" fillId="0" borderId="10" xfId="0" applyFont="1" applyBorder="1"/>
    <xf numFmtId="0" fontId="6" fillId="3" borderId="12" xfId="0" applyFont="1" applyFill="1" applyBorder="1" applyAlignment="1">
      <alignment horizontal="center" vertical="center"/>
    </xf>
    <xf numFmtId="0" fontId="8" fillId="4" borderId="13" xfId="0" applyFont="1" applyFill="1" applyBorder="1"/>
    <xf numFmtId="0" fontId="11" fillId="2" borderId="14" xfId="0" applyFont="1" applyFill="1" applyBorder="1" applyAlignment="1">
      <alignment vertical="center"/>
    </xf>
    <xf numFmtId="0" fontId="11" fillId="2" borderId="15" xfId="0" applyFont="1" applyFill="1" applyBorder="1"/>
    <xf numFmtId="0" fontId="6" fillId="3" borderId="16" xfId="0" applyFont="1" applyFill="1" applyBorder="1" applyAlignment="1">
      <alignment horizontal="center" vertical="center"/>
    </xf>
    <xf numFmtId="0" fontId="9" fillId="4" borderId="1" xfId="0" applyFont="1" applyFill="1" applyBorder="1"/>
    <xf numFmtId="0" fontId="9" fillId="4" borderId="1" xfId="0" applyFont="1" applyFill="1" applyBorder="1" applyAlignment="1">
      <alignment horizontal="left" wrapText="1"/>
    </xf>
    <xf numFmtId="0" fontId="14" fillId="3" borderId="1" xfId="0" applyFont="1" applyFill="1" applyBorder="1"/>
    <xf numFmtId="0" fontId="12" fillId="5" borderId="1" xfId="0" applyFont="1" applyFill="1" applyBorder="1" applyAlignment="1">
      <alignment horizontal="left" vertical="center"/>
    </xf>
    <xf numFmtId="0" fontId="15" fillId="5" borderId="1" xfId="0" applyFont="1" applyFill="1" applyBorder="1"/>
    <xf numFmtId="0" fontId="15" fillId="0" borderId="0" xfId="0" applyFont="1"/>
    <xf numFmtId="0" fontId="9" fillId="4" borderId="1" xfId="0" applyFont="1" applyFill="1" applyBorder="1" applyAlignment="1">
      <alignment horizontal="left" vertical="center"/>
    </xf>
    <xf numFmtId="0" fontId="15" fillId="4" borderId="1" xfId="0" applyFont="1" applyFill="1" applyBorder="1"/>
    <xf numFmtId="0" fontId="9" fillId="5" borderId="1" xfId="0" applyFont="1" applyFill="1" applyBorder="1"/>
    <xf numFmtId="0" fontId="9" fillId="4" borderId="1" xfId="0" applyFont="1" applyFill="1" applyBorder="1" applyAlignment="1">
      <alignment horizontal="left" vertical="center" wrapText="1"/>
    </xf>
    <xf numFmtId="0" fontId="16" fillId="4" borderId="1" xfId="0" applyFont="1" applyFill="1" applyBorder="1"/>
    <xf numFmtId="0" fontId="2" fillId="0" borderId="0" xfId="0" applyFont="1" applyAlignment="1">
      <alignment horizontal="center" vertical="center"/>
    </xf>
    <xf numFmtId="0" fontId="6"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29" xfId="0" applyFont="1" applyBorder="1" applyAlignment="1">
      <alignment horizontal="center" vertical="center" wrapText="1"/>
    </xf>
    <xf numFmtId="0" fontId="18" fillId="2" borderId="30"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1"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32" xfId="0" applyFont="1" applyBorder="1" applyAlignment="1">
      <alignment horizontal="center" vertical="center" wrapText="1"/>
    </xf>
    <xf numFmtId="0" fontId="13" fillId="3" borderId="8" xfId="0" applyFont="1" applyFill="1" applyBorder="1" applyAlignment="1">
      <alignment horizontal="center" vertical="center" wrapText="1"/>
    </xf>
    <xf numFmtId="0" fontId="11" fillId="2" borderId="0" xfId="0" applyFont="1" applyFill="1" applyAlignment="1">
      <alignment vertical="center" wrapText="1"/>
    </xf>
    <xf numFmtId="0" fontId="11" fillId="2" borderId="0" xfId="0" applyFont="1" applyFill="1"/>
    <xf numFmtId="0" fontId="13" fillId="3" borderId="12" xfId="0" applyFont="1" applyFill="1" applyBorder="1" applyAlignment="1">
      <alignment horizontal="center" vertical="center" wrapText="1"/>
    </xf>
    <xf numFmtId="0" fontId="11" fillId="2" borderId="14" xfId="0" applyFont="1" applyFill="1" applyBorder="1" applyAlignment="1">
      <alignment vertical="center" wrapText="1"/>
    </xf>
    <xf numFmtId="0" fontId="13" fillId="3" borderId="16" xfId="0" applyFont="1" applyFill="1" applyBorder="1" applyAlignment="1">
      <alignment horizontal="center" vertical="center" wrapText="1"/>
    </xf>
    <xf numFmtId="0" fontId="19" fillId="0" borderId="0" xfId="0" applyFont="1"/>
    <xf numFmtId="165" fontId="4" fillId="0" borderId="0" xfId="0" applyNumberFormat="1" applyFont="1" applyAlignment="1">
      <alignment horizontal="right"/>
    </xf>
    <xf numFmtId="0" fontId="17" fillId="0" borderId="0" xfId="0" applyFont="1"/>
    <xf numFmtId="0" fontId="2" fillId="8" borderId="25" xfId="0" applyFont="1" applyFill="1" applyBorder="1"/>
    <xf numFmtId="0" fontId="2" fillId="8" borderId="26" xfId="0" applyFont="1" applyFill="1" applyBorder="1"/>
    <xf numFmtId="0" fontId="13" fillId="8" borderId="26" xfId="0" applyFont="1" applyFill="1" applyBorder="1" applyAlignment="1">
      <alignment horizontal="center"/>
    </xf>
    <xf numFmtId="0" fontId="13" fillId="8" borderId="27" xfId="0" applyFont="1" applyFill="1" applyBorder="1" applyAlignment="1">
      <alignment horizontal="center"/>
    </xf>
    <xf numFmtId="0" fontId="2" fillId="8" borderId="34" xfId="0" applyFont="1" applyFill="1" applyBorder="1"/>
    <xf numFmtId="0" fontId="2" fillId="8" borderId="1" xfId="0" applyFont="1" applyFill="1" applyBorder="1"/>
    <xf numFmtId="0" fontId="13" fillId="8" borderId="1" xfId="0" applyFont="1" applyFill="1" applyBorder="1" applyAlignment="1">
      <alignment horizontal="center"/>
    </xf>
    <xf numFmtId="0" fontId="13" fillId="8" borderId="30" xfId="0" applyFont="1" applyFill="1" applyBorder="1" applyAlignment="1">
      <alignment horizontal="center"/>
    </xf>
    <xf numFmtId="0" fontId="10" fillId="10" borderId="34" xfId="0" applyFont="1" applyFill="1" applyBorder="1"/>
    <xf numFmtId="0" fontId="2" fillId="10" borderId="1" xfId="0" applyFont="1" applyFill="1" applyBorder="1"/>
    <xf numFmtId="0" fontId="2" fillId="10" borderId="30" xfId="0" applyFont="1" applyFill="1" applyBorder="1"/>
    <xf numFmtId="0" fontId="10" fillId="0" borderId="28" xfId="0" applyFont="1" applyBorder="1"/>
    <xf numFmtId="0" fontId="2" fillId="0" borderId="29" xfId="0" applyFont="1" applyBorder="1"/>
    <xf numFmtId="0" fontId="4" fillId="0" borderId="0" xfId="0" applyFont="1" applyAlignment="1">
      <alignment horizontal="right"/>
    </xf>
    <xf numFmtId="165" fontId="4" fillId="0" borderId="29" xfId="0" applyNumberFormat="1" applyFont="1" applyBorder="1" applyAlignment="1">
      <alignment horizontal="right"/>
    </xf>
    <xf numFmtId="165" fontId="10" fillId="9" borderId="30" xfId="0" applyNumberFormat="1" applyFont="1" applyFill="1" applyBorder="1" applyAlignment="1">
      <alignment horizontal="right"/>
    </xf>
    <xf numFmtId="0" fontId="10" fillId="0" borderId="0" xfId="0" applyFont="1"/>
    <xf numFmtId="0" fontId="10" fillId="0" borderId="28" xfId="0" applyFont="1" applyBorder="1" applyAlignment="1"/>
    <xf numFmtId="165" fontId="4" fillId="0" borderId="0" xfId="0" applyNumberFormat="1" applyFont="1" applyAlignment="1">
      <alignment horizontal="right"/>
    </xf>
    <xf numFmtId="165" fontId="20" fillId="2" borderId="0" xfId="0" applyNumberFormat="1" applyFont="1" applyFill="1"/>
    <xf numFmtId="0" fontId="10" fillId="11" borderId="34" xfId="0" applyFont="1" applyFill="1" applyBorder="1"/>
    <xf numFmtId="0" fontId="2" fillId="11" borderId="1" xfId="0" applyFont="1" applyFill="1" applyBorder="1"/>
    <xf numFmtId="165" fontId="10" fillId="11" borderId="1" xfId="0" applyNumberFormat="1" applyFont="1" applyFill="1" applyBorder="1" applyAlignment="1">
      <alignment horizontal="right"/>
    </xf>
    <xf numFmtId="165" fontId="10" fillId="11" borderId="30" xfId="0" applyNumberFormat="1" applyFont="1" applyFill="1" applyBorder="1" applyAlignment="1">
      <alignment horizontal="right"/>
    </xf>
    <xf numFmtId="0" fontId="2" fillId="0" borderId="28" xfId="0" applyFont="1" applyBorder="1"/>
    <xf numFmtId="165" fontId="10" fillId="0" borderId="0" xfId="0" applyNumberFormat="1" applyFont="1" applyAlignment="1">
      <alignment horizontal="right"/>
    </xf>
    <xf numFmtId="165" fontId="10" fillId="0" borderId="29" xfId="0" applyNumberFormat="1" applyFont="1" applyBorder="1" applyAlignment="1">
      <alignment horizontal="right"/>
    </xf>
    <xf numFmtId="0" fontId="2" fillId="0" borderId="12" xfId="0" applyFont="1" applyBorder="1"/>
    <xf numFmtId="0" fontId="10" fillId="0" borderId="31" xfId="0" applyFont="1" applyBorder="1"/>
    <xf numFmtId="165" fontId="10" fillId="0" borderId="31" xfId="0" applyNumberFormat="1" applyFont="1" applyBorder="1" applyAlignment="1">
      <alignment horizontal="right"/>
    </xf>
    <xf numFmtId="0" fontId="2" fillId="0" borderId="31" xfId="0" applyFont="1" applyBorder="1"/>
    <xf numFmtId="0" fontId="2" fillId="0" borderId="32" xfId="0" applyFont="1" applyBorder="1"/>
    <xf numFmtId="0" fontId="10" fillId="10" borderId="1" xfId="0" applyFont="1" applyFill="1" applyBorder="1"/>
    <xf numFmtId="165" fontId="4" fillId="10" borderId="1" xfId="0" applyNumberFormat="1" applyFont="1" applyFill="1" applyBorder="1" applyAlignment="1">
      <alignment horizontal="right"/>
    </xf>
    <xf numFmtId="165" fontId="2" fillId="2" borderId="1" xfId="0" applyNumberFormat="1" applyFont="1" applyFill="1" applyBorder="1"/>
    <xf numFmtId="0" fontId="10" fillId="11" borderId="1" xfId="0" applyFont="1" applyFill="1" applyBorder="1"/>
    <xf numFmtId="165" fontId="2" fillId="11" borderId="1" xfId="0" applyNumberFormat="1" applyFont="1" applyFill="1" applyBorder="1"/>
    <xf numFmtId="0" fontId="21" fillId="0" borderId="31" xfId="0" applyFont="1" applyBorder="1"/>
    <xf numFmtId="0" fontId="4" fillId="0" borderId="31" xfId="0" applyFont="1" applyBorder="1"/>
    <xf numFmtId="0" fontId="4" fillId="0" borderId="28" xfId="0" applyFont="1" applyBorder="1" applyAlignment="1">
      <alignment wrapText="1"/>
    </xf>
    <xf numFmtId="0" fontId="13" fillId="8" borderId="25" xfId="0" applyFont="1" applyFill="1" applyBorder="1"/>
    <xf numFmtId="0" fontId="4" fillId="8" borderId="27" xfId="0" applyFont="1" applyFill="1" applyBorder="1"/>
    <xf numFmtId="0" fontId="13" fillId="0" borderId="0" xfId="0" applyFont="1" applyAlignment="1">
      <alignment horizontal="center"/>
    </xf>
    <xf numFmtId="165" fontId="4" fillId="0" borderId="0" xfId="0" applyNumberFormat="1" applyFont="1" applyAlignment="1">
      <alignment horizontal="center"/>
    </xf>
    <xf numFmtId="3" fontId="4" fillId="13" borderId="30" xfId="0" applyNumberFormat="1" applyFont="1" applyFill="1" applyBorder="1" applyAlignment="1">
      <alignment horizontal="center"/>
    </xf>
    <xf numFmtId="0" fontId="23" fillId="2" borderId="1" xfId="0" applyFont="1" applyFill="1" applyBorder="1" applyAlignment="1">
      <alignment vertical="center" wrapText="1"/>
    </xf>
    <xf numFmtId="0" fontId="2" fillId="0" borderId="0" xfId="0" applyFont="1" applyAlignment="1">
      <alignment wrapText="1"/>
    </xf>
    <xf numFmtId="0" fontId="4" fillId="2" borderId="34" xfId="0" applyFont="1" applyFill="1" applyBorder="1" applyAlignment="1">
      <alignment wrapText="1"/>
    </xf>
    <xf numFmtId="0" fontId="4" fillId="2" borderId="1" xfId="0" applyFont="1" applyFill="1" applyBorder="1" applyAlignment="1">
      <alignment horizontal="center"/>
    </xf>
    <xf numFmtId="0" fontId="4" fillId="13" borderId="30" xfId="0" applyFont="1" applyFill="1" applyBorder="1" applyAlignment="1">
      <alignment horizontal="center"/>
    </xf>
    <xf numFmtId="0" fontId="24" fillId="2" borderId="1" xfId="0" applyFont="1" applyFill="1" applyBorder="1" applyAlignment="1">
      <alignment vertical="center"/>
    </xf>
    <xf numFmtId="166" fontId="4" fillId="13" borderId="30" xfId="0" applyNumberFormat="1" applyFont="1" applyFill="1" applyBorder="1" applyAlignment="1">
      <alignment horizontal="center"/>
    </xf>
    <xf numFmtId="166" fontId="4" fillId="14" borderId="30" xfId="0" applyNumberFormat="1" applyFont="1" applyFill="1" applyBorder="1" applyAlignment="1">
      <alignment horizontal="center"/>
    </xf>
    <xf numFmtId="0" fontId="25" fillId="2" borderId="1" xfId="0" applyFont="1" applyFill="1" applyBorder="1" applyAlignment="1">
      <alignment vertical="center"/>
    </xf>
    <xf numFmtId="2" fontId="4" fillId="14" borderId="30" xfId="0" applyNumberFormat="1" applyFont="1" applyFill="1" applyBorder="1" applyAlignment="1">
      <alignment horizontal="center"/>
    </xf>
    <xf numFmtId="0" fontId="26" fillId="2" borderId="1" xfId="0" applyFont="1" applyFill="1" applyBorder="1" applyAlignment="1">
      <alignment horizontal="left"/>
    </xf>
    <xf numFmtId="9" fontId="4" fillId="15" borderId="30" xfId="0" applyNumberFormat="1" applyFont="1" applyFill="1" applyBorder="1" applyAlignment="1">
      <alignment horizontal="center"/>
    </xf>
    <xf numFmtId="9" fontId="4" fillId="7" borderId="30" xfId="0" applyNumberFormat="1" applyFont="1" applyFill="1" applyBorder="1" applyAlignment="1">
      <alignment horizontal="center"/>
    </xf>
    <xf numFmtId="0" fontId="4" fillId="0" borderId="12" xfId="0" applyFont="1" applyBorder="1"/>
    <xf numFmtId="0" fontId="4" fillId="0" borderId="31" xfId="0" applyFont="1" applyBorder="1" applyAlignment="1">
      <alignment horizontal="center"/>
    </xf>
    <xf numFmtId="9" fontId="4" fillId="7" borderId="38" xfId="0" applyNumberFormat="1" applyFont="1" applyFill="1" applyBorder="1" applyAlignment="1">
      <alignment horizontal="center"/>
    </xf>
    <xf numFmtId="0" fontId="10" fillId="2" borderId="25" xfId="0" applyFont="1" applyFill="1" applyBorder="1"/>
    <xf numFmtId="0" fontId="4" fillId="2" borderId="26" xfId="0" applyFont="1" applyFill="1" applyBorder="1"/>
    <xf numFmtId="0" fontId="4" fillId="0" borderId="10" xfId="0" applyFont="1" applyBorder="1"/>
    <xf numFmtId="0" fontId="4" fillId="0" borderId="24" xfId="0" applyFont="1" applyBorder="1"/>
    <xf numFmtId="165" fontId="10" fillId="0" borderId="41" xfId="0" applyNumberFormat="1" applyFont="1" applyBorder="1" applyAlignment="1">
      <alignment horizontal="center"/>
    </xf>
    <xf numFmtId="0" fontId="13" fillId="8" borderId="34" xfId="0" applyFont="1" applyFill="1" applyBorder="1"/>
    <xf numFmtId="0" fontId="4" fillId="8" borderId="1" xfId="0" applyFont="1" applyFill="1" applyBorder="1"/>
    <xf numFmtId="49" fontId="13" fillId="8" borderId="1" xfId="0" applyNumberFormat="1" applyFont="1" applyFill="1" applyBorder="1" applyAlignment="1">
      <alignment horizontal="center"/>
    </xf>
    <xf numFmtId="49" fontId="13" fillId="8" borderId="30" xfId="0" applyNumberFormat="1" applyFont="1" applyFill="1" applyBorder="1" applyAlignment="1">
      <alignment horizontal="center"/>
    </xf>
    <xf numFmtId="49" fontId="13" fillId="0" borderId="0" xfId="0" applyNumberFormat="1" applyFont="1" applyAlignment="1">
      <alignment horizontal="center"/>
    </xf>
    <xf numFmtId="9" fontId="9" fillId="0" borderId="21" xfId="0" applyNumberFormat="1" applyFont="1" applyBorder="1" applyAlignment="1">
      <alignment horizontal="center"/>
    </xf>
    <xf numFmtId="0" fontId="4" fillId="8" borderId="34" xfId="0" applyFont="1" applyFill="1" applyBorder="1"/>
    <xf numFmtId="9" fontId="4" fillId="0" borderId="21" xfId="0" applyNumberFormat="1" applyFont="1" applyBorder="1" applyAlignment="1">
      <alignment horizontal="center"/>
    </xf>
    <xf numFmtId="167" fontId="4" fillId="0" borderId="0" xfId="0" applyNumberFormat="1" applyFont="1" applyAlignment="1">
      <alignment horizontal="center"/>
    </xf>
    <xf numFmtId="3" fontId="9" fillId="14" borderId="1" xfId="0" applyNumberFormat="1" applyFont="1" applyFill="1" applyBorder="1" applyAlignment="1">
      <alignment horizontal="center"/>
    </xf>
    <xf numFmtId="3" fontId="4" fillId="0" borderId="0" xfId="0" applyNumberFormat="1" applyFont="1" applyAlignment="1">
      <alignment horizontal="center"/>
    </xf>
    <xf numFmtId="3" fontId="4" fillId="0" borderId="29" xfId="0" applyNumberFormat="1" applyFont="1" applyBorder="1" applyAlignment="1">
      <alignment horizontal="center"/>
    </xf>
    <xf numFmtId="167" fontId="4" fillId="2" borderId="1" xfId="0" applyNumberFormat="1" applyFont="1" applyFill="1" applyBorder="1" applyAlignment="1">
      <alignment horizontal="center"/>
    </xf>
    <xf numFmtId="168" fontId="4" fillId="0" borderId="0" xfId="0" applyNumberFormat="1" applyFont="1" applyAlignment="1">
      <alignment horizontal="center"/>
    </xf>
    <xf numFmtId="167" fontId="4" fillId="0" borderId="29" xfId="0" applyNumberFormat="1" applyFont="1" applyBorder="1" applyAlignment="1">
      <alignment horizontal="center"/>
    </xf>
    <xf numFmtId="165" fontId="4" fillId="0" borderId="29" xfId="0" applyNumberFormat="1" applyFont="1" applyBorder="1" applyAlignment="1">
      <alignment horizontal="center"/>
    </xf>
    <xf numFmtId="9" fontId="4" fillId="0" borderId="22" xfId="0" applyNumberFormat="1" applyFont="1" applyBorder="1" applyAlignment="1">
      <alignment horizontal="center"/>
    </xf>
    <xf numFmtId="0" fontId="4" fillId="0" borderId="0" xfId="0" applyFont="1" applyAlignment="1">
      <alignment horizontal="center"/>
    </xf>
    <xf numFmtId="0" fontId="4" fillId="2" borderId="34" xfId="0" applyFont="1" applyFill="1" applyBorder="1" applyAlignment="1">
      <alignment horizontal="center" wrapText="1"/>
    </xf>
    <xf numFmtId="169" fontId="4" fillId="0" borderId="0" xfId="0" applyNumberFormat="1" applyFont="1" applyAlignment="1">
      <alignment horizontal="center"/>
    </xf>
    <xf numFmtId="0" fontId="4" fillId="2" borderId="16" xfId="0" applyFont="1" applyFill="1" applyBorder="1" applyAlignment="1">
      <alignment wrapText="1"/>
    </xf>
    <xf numFmtId="167" fontId="4" fillId="0" borderId="31" xfId="0" applyNumberFormat="1" applyFont="1" applyBorder="1" applyAlignment="1">
      <alignment horizontal="center"/>
    </xf>
    <xf numFmtId="165" fontId="4" fillId="0" borderId="31" xfId="0" applyNumberFormat="1" applyFont="1" applyBorder="1"/>
    <xf numFmtId="169" fontId="4" fillId="0" borderId="31" xfId="0" applyNumberFormat="1" applyFont="1" applyBorder="1" applyAlignment="1">
      <alignment horizontal="center"/>
    </xf>
    <xf numFmtId="169" fontId="4" fillId="0" borderId="32" xfId="0" applyNumberFormat="1" applyFont="1" applyBorder="1" applyAlignment="1">
      <alignment horizontal="center"/>
    </xf>
    <xf numFmtId="0" fontId="10" fillId="2" borderId="34" xfId="0" applyFont="1" applyFill="1" applyBorder="1"/>
    <xf numFmtId="0" fontId="4" fillId="0" borderId="29" xfId="0" applyFont="1" applyBorder="1"/>
    <xf numFmtId="9" fontId="14" fillId="8" borderId="1" xfId="0" applyNumberFormat="1" applyFont="1" applyFill="1" applyBorder="1" applyAlignment="1">
      <alignment horizontal="center"/>
    </xf>
    <xf numFmtId="3" fontId="4" fillId="4" borderId="1" xfId="0" applyNumberFormat="1" applyFont="1" applyFill="1" applyBorder="1" applyAlignment="1">
      <alignment horizontal="center"/>
    </xf>
    <xf numFmtId="3" fontId="4" fillId="4" borderId="30" xfId="0" applyNumberFormat="1" applyFont="1" applyFill="1" applyBorder="1" applyAlignment="1">
      <alignment horizontal="center"/>
    </xf>
    <xf numFmtId="9" fontId="4" fillId="0" borderId="0" xfId="0" applyNumberFormat="1" applyFont="1" applyAlignment="1">
      <alignment horizontal="center"/>
    </xf>
    <xf numFmtId="165" fontId="4" fillId="0" borderId="0" xfId="0" applyNumberFormat="1" applyFont="1"/>
    <xf numFmtId="169" fontId="4" fillId="0" borderId="29" xfId="0" applyNumberFormat="1" applyFont="1" applyBorder="1" applyAlignment="1">
      <alignment horizontal="center"/>
    </xf>
    <xf numFmtId="0" fontId="10" fillId="11" borderId="34" xfId="0" applyFont="1" applyFill="1" applyBorder="1" applyAlignment="1">
      <alignment wrapText="1"/>
    </xf>
    <xf numFmtId="167" fontId="10" fillId="11" borderId="1" xfId="0" applyNumberFormat="1" applyFont="1" applyFill="1" applyBorder="1" applyAlignment="1">
      <alignment horizontal="center"/>
    </xf>
    <xf numFmtId="165" fontId="10" fillId="11" borderId="1" xfId="0" applyNumberFormat="1" applyFont="1" applyFill="1" applyBorder="1" applyAlignment="1">
      <alignment horizontal="center"/>
    </xf>
    <xf numFmtId="165" fontId="10" fillId="11" borderId="30" xfId="0" applyNumberFormat="1" applyFont="1" applyFill="1" applyBorder="1" applyAlignment="1">
      <alignment horizontal="center"/>
    </xf>
    <xf numFmtId="169" fontId="4" fillId="0" borderId="0" xfId="0" applyNumberFormat="1" applyFont="1"/>
    <xf numFmtId="0" fontId="10" fillId="0" borderId="12" xfId="0" applyFont="1" applyBorder="1" applyAlignment="1">
      <alignment horizontal="right"/>
    </xf>
    <xf numFmtId="0" fontId="10" fillId="0" borderId="31" xfId="0" applyFont="1" applyBorder="1" applyAlignment="1">
      <alignment horizontal="center"/>
    </xf>
    <xf numFmtId="167" fontId="4" fillId="0" borderId="31" xfId="0" applyNumberFormat="1" applyFont="1" applyBorder="1"/>
    <xf numFmtId="165" fontId="10" fillId="0" borderId="31" xfId="0" applyNumberFormat="1" applyFont="1" applyBorder="1" applyAlignment="1">
      <alignment horizontal="center"/>
    </xf>
    <xf numFmtId="0" fontId="4" fillId="0" borderId="32" xfId="0" applyFont="1" applyBorder="1"/>
    <xf numFmtId="0" fontId="27" fillId="0" borderId="0" xfId="0" applyFont="1" applyAlignment="1">
      <alignment horizontal="left"/>
    </xf>
    <xf numFmtId="3" fontId="4" fillId="13" borderId="30" xfId="0" applyNumberFormat="1" applyFont="1" applyFill="1" applyBorder="1" applyAlignment="1">
      <alignment horizontal="center"/>
    </xf>
    <xf numFmtId="0" fontId="28" fillId="2" borderId="1" xfId="0" applyFont="1" applyFill="1" applyBorder="1"/>
    <xf numFmtId="0" fontId="4" fillId="2" borderId="34" xfId="0" applyFont="1" applyFill="1" applyBorder="1" applyAlignment="1">
      <alignment wrapText="1"/>
    </xf>
    <xf numFmtId="10" fontId="4" fillId="2" borderId="1" xfId="0" applyNumberFormat="1" applyFont="1" applyFill="1" applyBorder="1" applyAlignment="1">
      <alignment horizontal="center"/>
    </xf>
    <xf numFmtId="2" fontId="4" fillId="13" borderId="30" xfId="0" applyNumberFormat="1" applyFont="1" applyFill="1" applyBorder="1" applyAlignment="1">
      <alignment horizontal="center"/>
    </xf>
    <xf numFmtId="9" fontId="4" fillId="15" borderId="30" xfId="0" applyNumberFormat="1" applyFont="1" applyFill="1" applyBorder="1" applyAlignment="1">
      <alignment horizontal="center"/>
    </xf>
    <xf numFmtId="0" fontId="4" fillId="0" borderId="23" xfId="0" applyFont="1" applyBorder="1"/>
    <xf numFmtId="0" fontId="4" fillId="8" borderId="26" xfId="0" applyFont="1" applyFill="1" applyBorder="1"/>
    <xf numFmtId="49" fontId="13" fillId="8" borderId="26" xfId="0" applyNumberFormat="1" applyFont="1" applyFill="1" applyBorder="1" applyAlignment="1">
      <alignment horizontal="center"/>
    </xf>
    <xf numFmtId="3" fontId="9" fillId="7" borderId="1" xfId="0" applyNumberFormat="1" applyFont="1" applyFill="1" applyBorder="1" applyAlignment="1">
      <alignment horizontal="center"/>
    </xf>
    <xf numFmtId="165" fontId="4" fillId="0" borderId="29" xfId="0" applyNumberFormat="1" applyFont="1" applyBorder="1"/>
    <xf numFmtId="0" fontId="10" fillId="0" borderId="23" xfId="0" applyFont="1" applyBorder="1"/>
    <xf numFmtId="167" fontId="4" fillId="0" borderId="10" xfId="0" applyNumberFormat="1" applyFont="1" applyBorder="1" applyAlignment="1">
      <alignment horizontal="center"/>
    </xf>
    <xf numFmtId="165" fontId="4" fillId="0" borderId="10" xfId="0" applyNumberFormat="1" applyFont="1" applyBorder="1" applyAlignment="1">
      <alignment horizontal="center"/>
    </xf>
    <xf numFmtId="165" fontId="4" fillId="0" borderId="24" xfId="0" applyNumberFormat="1" applyFont="1" applyBorder="1" applyAlignment="1">
      <alignment horizontal="center"/>
    </xf>
    <xf numFmtId="0" fontId="13" fillId="8" borderId="44" xfId="0" applyFont="1" applyFill="1" applyBorder="1" applyAlignment="1"/>
    <xf numFmtId="9" fontId="13" fillId="8" borderId="45" xfId="0" applyNumberFormat="1" applyFont="1" applyFill="1" applyBorder="1" applyAlignment="1">
      <alignment horizontal="center"/>
    </xf>
    <xf numFmtId="0" fontId="13" fillId="0" borderId="3" xfId="0" applyFont="1" applyBorder="1" applyAlignment="1">
      <alignment horizontal="center"/>
    </xf>
    <xf numFmtId="49" fontId="13" fillId="0" borderId="3" xfId="0" applyNumberFormat="1" applyFont="1" applyBorder="1" applyAlignment="1">
      <alignment horizontal="center"/>
    </xf>
    <xf numFmtId="49" fontId="13" fillId="0" borderId="4" xfId="0" applyNumberFormat="1" applyFont="1" applyBorder="1" applyAlignment="1">
      <alignment horizontal="center"/>
    </xf>
    <xf numFmtId="0" fontId="4" fillId="0" borderId="23" xfId="0" applyFont="1" applyBorder="1" applyAlignment="1">
      <alignment wrapText="1"/>
    </xf>
    <xf numFmtId="3" fontId="9" fillId="7" borderId="26" xfId="0" applyNumberFormat="1" applyFont="1" applyFill="1" applyBorder="1" applyAlignment="1">
      <alignment horizontal="center"/>
    </xf>
    <xf numFmtId="3" fontId="4" fillId="0" borderId="10" xfId="0" applyNumberFormat="1" applyFont="1" applyBorder="1" applyAlignment="1">
      <alignment horizontal="center"/>
    </xf>
    <xf numFmtId="3" fontId="9" fillId="0" borderId="0" xfId="0" applyNumberFormat="1" applyFont="1" applyAlignment="1">
      <alignment horizontal="center"/>
    </xf>
    <xf numFmtId="3" fontId="9" fillId="0" borderId="29" xfId="0" applyNumberFormat="1" applyFont="1" applyBorder="1" applyAlignment="1">
      <alignment horizontal="center"/>
    </xf>
    <xf numFmtId="0" fontId="9" fillId="0" borderId="28" xfId="0" applyFont="1" applyBorder="1"/>
    <xf numFmtId="0" fontId="12" fillId="4" borderId="34" xfId="0" applyFont="1" applyFill="1" applyBorder="1"/>
    <xf numFmtId="0" fontId="12" fillId="4" borderId="34" xfId="0" applyFont="1" applyFill="1" applyBorder="1" applyAlignment="1">
      <alignment wrapText="1"/>
    </xf>
    <xf numFmtId="0" fontId="12" fillId="11" borderId="34" xfId="0" applyFont="1" applyFill="1" applyBorder="1" applyAlignment="1">
      <alignment horizontal="right"/>
    </xf>
    <xf numFmtId="167" fontId="4" fillId="11" borderId="1" xfId="0" applyNumberFormat="1" applyFont="1" applyFill="1" applyBorder="1" applyAlignment="1">
      <alignment horizontal="center"/>
    </xf>
    <xf numFmtId="165" fontId="4" fillId="11" borderId="1" xfId="0" applyNumberFormat="1" applyFont="1" applyFill="1" applyBorder="1"/>
    <xf numFmtId="165" fontId="4" fillId="11" borderId="30" xfId="0" applyNumberFormat="1" applyFont="1" applyFill="1" applyBorder="1"/>
    <xf numFmtId="0" fontId="12" fillId="4" borderId="16" xfId="0" applyFont="1" applyFill="1" applyBorder="1"/>
    <xf numFmtId="165" fontId="4" fillId="0" borderId="31" xfId="0" applyNumberFormat="1" applyFont="1" applyBorder="1" applyAlignment="1">
      <alignment horizontal="center"/>
    </xf>
    <xf numFmtId="165" fontId="4" fillId="0" borderId="32" xfId="0" applyNumberFormat="1" applyFont="1" applyBorder="1" applyAlignment="1">
      <alignment horizontal="center"/>
    </xf>
    <xf numFmtId="170" fontId="4" fillId="14" borderId="30" xfId="0" applyNumberFormat="1" applyFont="1" applyFill="1" applyBorder="1" applyAlignment="1">
      <alignment horizontal="center"/>
    </xf>
    <xf numFmtId="171" fontId="4" fillId="14" borderId="30" xfId="0" applyNumberFormat="1" applyFont="1" applyFill="1" applyBorder="1" applyAlignment="1">
      <alignment horizontal="center"/>
    </xf>
    <xf numFmtId="0" fontId="29" fillId="2" borderId="1" xfId="0" applyFont="1" applyFill="1" applyBorder="1" applyAlignment="1">
      <alignment horizontal="left"/>
    </xf>
    <xf numFmtId="0" fontId="30" fillId="0" borderId="0" xfId="0" applyFont="1" applyAlignment="1">
      <alignment horizontal="left"/>
    </xf>
    <xf numFmtId="0" fontId="31" fillId="2" borderId="1" xfId="0" applyFont="1" applyFill="1" applyBorder="1" applyAlignment="1">
      <alignment horizontal="left"/>
    </xf>
    <xf numFmtId="10" fontId="4" fillId="7" borderId="30" xfId="0" applyNumberFormat="1" applyFont="1" applyFill="1" applyBorder="1" applyAlignment="1">
      <alignment horizontal="center"/>
    </xf>
    <xf numFmtId="0" fontId="32" fillId="0" borderId="0" xfId="0" applyFont="1"/>
    <xf numFmtId="167" fontId="4" fillId="15" borderId="30" xfId="0" applyNumberFormat="1" applyFont="1" applyFill="1" applyBorder="1" applyAlignment="1">
      <alignment horizontal="center"/>
    </xf>
    <xf numFmtId="10" fontId="4" fillId="15" borderId="30" xfId="0" applyNumberFormat="1" applyFont="1" applyFill="1" applyBorder="1" applyAlignment="1">
      <alignment horizontal="center"/>
    </xf>
    <xf numFmtId="0" fontId="4" fillId="2" borderId="1" xfId="0" applyFont="1" applyFill="1" applyBorder="1" applyAlignment="1">
      <alignment horizontal="left"/>
    </xf>
    <xf numFmtId="0" fontId="14" fillId="8" borderId="25" xfId="0" applyFont="1" applyFill="1" applyBorder="1"/>
    <xf numFmtId="49" fontId="13" fillId="8" borderId="27" xfId="0" applyNumberFormat="1" applyFont="1" applyFill="1" applyBorder="1" applyAlignment="1">
      <alignment horizontal="center"/>
    </xf>
    <xf numFmtId="3" fontId="9" fillId="13" borderId="1" xfId="0" applyNumberFormat="1" applyFont="1" applyFill="1" applyBorder="1" applyAlignment="1">
      <alignment horizontal="center"/>
    </xf>
    <xf numFmtId="4" fontId="4" fillId="0" borderId="0" xfId="0" applyNumberFormat="1" applyFont="1" applyAlignment="1">
      <alignment horizontal="center"/>
    </xf>
    <xf numFmtId="4" fontId="4" fillId="0" borderId="29" xfId="0" applyNumberFormat="1" applyFont="1" applyBorder="1" applyAlignment="1">
      <alignment horizontal="center"/>
    </xf>
    <xf numFmtId="172" fontId="4" fillId="0" borderId="0" xfId="0" applyNumberFormat="1" applyFont="1" applyAlignment="1">
      <alignment horizontal="center"/>
    </xf>
    <xf numFmtId="172" fontId="4" fillId="0" borderId="29" xfId="0" applyNumberFormat="1" applyFont="1" applyBorder="1" applyAlignment="1">
      <alignment horizontal="center"/>
    </xf>
    <xf numFmtId="167" fontId="9" fillId="0" borderId="20" xfId="0" applyNumberFormat="1" applyFont="1" applyBorder="1" applyAlignment="1">
      <alignment horizontal="center" vertical="center"/>
    </xf>
    <xf numFmtId="0" fontId="4" fillId="0" borderId="20" xfId="0" applyFont="1" applyBorder="1" applyAlignment="1">
      <alignment wrapText="1"/>
    </xf>
    <xf numFmtId="10" fontId="4" fillId="0" borderId="41" xfId="0" applyNumberFormat="1" applyFont="1" applyBorder="1" applyAlignment="1">
      <alignment horizontal="center" vertical="center"/>
    </xf>
    <xf numFmtId="0" fontId="4" fillId="2" borderId="41" xfId="0" applyFont="1" applyFill="1" applyBorder="1" applyAlignment="1">
      <alignment horizontal="left" wrapText="1"/>
    </xf>
    <xf numFmtId="167" fontId="4" fillId="0" borderId="41" xfId="0" applyNumberFormat="1" applyFont="1" applyBorder="1" applyAlignment="1">
      <alignment horizontal="center" vertical="center"/>
    </xf>
    <xf numFmtId="0" fontId="4" fillId="0" borderId="4" xfId="0" applyFont="1" applyBorder="1" applyAlignment="1">
      <alignment wrapText="1"/>
    </xf>
    <xf numFmtId="0" fontId="4" fillId="0" borderId="41" xfId="0" applyFont="1" applyBorder="1" applyAlignment="1">
      <alignment wrapText="1"/>
    </xf>
    <xf numFmtId="0" fontId="4" fillId="2" borderId="16" xfId="0" applyFont="1" applyFill="1" applyBorder="1" applyAlignment="1">
      <alignment wrapText="1"/>
    </xf>
    <xf numFmtId="167" fontId="4" fillId="0" borderId="0" xfId="0" applyNumberFormat="1" applyFont="1" applyAlignment="1">
      <alignment horizontal="center" vertical="center"/>
    </xf>
    <xf numFmtId="0" fontId="4" fillId="2" borderId="1" xfId="0" applyFont="1" applyFill="1" applyBorder="1" applyAlignment="1">
      <alignment wrapText="1"/>
    </xf>
    <xf numFmtId="169" fontId="10" fillId="0" borderId="0" xfId="0" applyNumberFormat="1" applyFont="1" applyAlignment="1">
      <alignment horizontal="center"/>
    </xf>
    <xf numFmtId="164" fontId="1" fillId="0" borderId="0" xfId="0" applyNumberFormat="1" applyFont="1" applyAlignment="1">
      <alignment horizontal="left"/>
    </xf>
    <xf numFmtId="0" fontId="0" fillId="0" borderId="0" xfId="0" applyFont="1" applyAlignment="1"/>
    <xf numFmtId="0" fontId="4" fillId="0" borderId="0" xfId="0" applyFont="1" applyAlignment="1">
      <alignment vertical="center" wrapText="1"/>
    </xf>
    <xf numFmtId="0" fontId="6" fillId="3" borderId="2" xfId="0" applyFont="1" applyFill="1" applyBorder="1"/>
    <xf numFmtId="0" fontId="7" fillId="0" borderId="3" xfId="0" applyFont="1" applyBorder="1"/>
    <xf numFmtId="0" fontId="7" fillId="0" borderId="4" xfId="0" applyFont="1" applyBorder="1"/>
    <xf numFmtId="0" fontId="9" fillId="2" borderId="5" xfId="0" applyFont="1" applyFill="1" applyBorder="1" applyAlignment="1">
      <alignment wrapText="1"/>
    </xf>
    <xf numFmtId="0" fontId="7" fillId="0" borderId="6" xfId="0" applyFont="1" applyBorder="1"/>
    <xf numFmtId="0" fontId="7" fillId="0" borderId="7" xfId="0" applyFont="1" applyBorder="1"/>
    <xf numFmtId="0" fontId="10" fillId="2" borderId="9" xfId="0" applyFont="1" applyFill="1" applyBorder="1" applyAlignment="1">
      <alignment wrapText="1"/>
    </xf>
    <xf numFmtId="0" fontId="12" fillId="2" borderId="2" xfId="0" applyFont="1" applyFill="1" applyBorder="1" applyAlignment="1">
      <alignment horizontal="left" wrapText="1"/>
    </xf>
    <xf numFmtId="0" fontId="10" fillId="2" borderId="17" xfId="0" applyFont="1" applyFill="1" applyBorder="1" applyAlignment="1">
      <alignment wrapText="1"/>
    </xf>
    <xf numFmtId="0" fontId="4" fillId="4" borderId="18" xfId="0" applyFont="1" applyFill="1" applyBorder="1" applyAlignment="1">
      <alignment horizontal="left" vertical="top" wrapText="1"/>
    </xf>
    <xf numFmtId="0" fontId="7" fillId="0" borderId="19" xfId="0" applyFont="1" applyBorder="1"/>
    <xf numFmtId="0" fontId="9" fillId="4" borderId="20" xfId="0" applyFont="1" applyFill="1" applyBorder="1"/>
    <xf numFmtId="0" fontId="7" fillId="0" borderId="21" xfId="0" applyFont="1" applyBorder="1"/>
    <xf numFmtId="0" fontId="7" fillId="0" borderId="22" xfId="0" applyFont="1" applyBorder="1"/>
    <xf numFmtId="0" fontId="13" fillId="3" borderId="18" xfId="0" applyFont="1" applyFill="1" applyBorder="1" applyAlignment="1">
      <alignment horizontal="left"/>
    </xf>
    <xf numFmtId="0" fontId="9" fillId="4" borderId="18" xfId="0" applyFont="1" applyFill="1" applyBorder="1" applyAlignment="1">
      <alignment horizontal="left" wrapText="1"/>
    </xf>
    <xf numFmtId="0" fontId="9" fillId="4" borderId="18" xfId="0" applyFont="1" applyFill="1" applyBorder="1" applyAlignment="1">
      <alignment horizontal="left" vertical="center" wrapText="1"/>
    </xf>
    <xf numFmtId="0" fontId="14" fillId="3" borderId="18" xfId="0" applyFont="1" applyFill="1" applyBorder="1" applyAlignment="1">
      <alignment horizontal="left"/>
    </xf>
    <xf numFmtId="0" fontId="6" fillId="6" borderId="18" xfId="0" applyFont="1" applyFill="1" applyBorder="1" applyAlignment="1">
      <alignment horizontal="center" vertical="center"/>
    </xf>
    <xf numFmtId="0" fontId="5" fillId="0" borderId="23" xfId="0" applyFont="1" applyBorder="1" applyAlignment="1">
      <alignment horizontal="center" vertical="center"/>
    </xf>
    <xf numFmtId="0" fontId="7" fillId="0" borderId="10" xfId="0" applyFont="1" applyBorder="1"/>
    <xf numFmtId="0" fontId="7" fillId="0" borderId="24" xfId="0" applyFont="1" applyBorder="1"/>
    <xf numFmtId="0" fontId="6" fillId="3" borderId="2" xfId="0" applyFont="1" applyFill="1" applyBorder="1" applyAlignment="1"/>
    <xf numFmtId="0" fontId="4" fillId="0" borderId="9" xfId="0" applyFont="1" applyBorder="1" applyAlignment="1">
      <alignment wrapText="1"/>
    </xf>
    <xf numFmtId="9" fontId="9" fillId="7" borderId="2" xfId="0" applyNumberFormat="1" applyFont="1" applyFill="1" applyBorder="1" applyAlignment="1">
      <alignment horizontal="right" wrapText="1"/>
    </xf>
    <xf numFmtId="9" fontId="4" fillId="7" borderId="17" xfId="0" applyNumberFormat="1" applyFont="1" applyFill="1" applyBorder="1" applyAlignment="1">
      <alignment wrapText="1"/>
    </xf>
    <xf numFmtId="0" fontId="13" fillId="9" borderId="33" xfId="0" applyFont="1" applyFill="1" applyBorder="1" applyAlignment="1">
      <alignment horizontal="center" wrapText="1"/>
    </xf>
    <xf numFmtId="0" fontId="7" fillId="0" borderId="35" xfId="0" applyFont="1" applyBorder="1"/>
    <xf numFmtId="0" fontId="13" fillId="8" borderId="36" xfId="0" applyFont="1" applyFill="1" applyBorder="1"/>
    <xf numFmtId="0" fontId="7" fillId="0" borderId="37" xfId="0" applyFont="1" applyBorder="1"/>
    <xf numFmtId="0" fontId="22" fillId="12" borderId="36" xfId="0" applyFont="1" applyFill="1" applyBorder="1"/>
    <xf numFmtId="0" fontId="4" fillId="0" borderId="28" xfId="0" applyFont="1" applyBorder="1" applyAlignment="1">
      <alignment wrapText="1"/>
    </xf>
    <xf numFmtId="0" fontId="7" fillId="0" borderId="29" xfId="0" applyFont="1" applyBorder="1"/>
    <xf numFmtId="0" fontId="4" fillId="0" borderId="12" xfId="0" applyFont="1" applyBorder="1" applyAlignment="1">
      <alignment wrapText="1"/>
    </xf>
    <xf numFmtId="0" fontId="7" fillId="0" borderId="31" xfId="0" applyFont="1" applyBorder="1"/>
    <xf numFmtId="0" fontId="7" fillId="0" borderId="32" xfId="0" applyFont="1" applyBorder="1"/>
    <xf numFmtId="0" fontId="4" fillId="2" borderId="39" xfId="0" applyFont="1" applyFill="1" applyBorder="1"/>
    <xf numFmtId="0" fontId="7" fillId="0" borderId="40" xfId="0" applyFont="1" applyBorder="1"/>
    <xf numFmtId="0" fontId="4" fillId="2" borderId="18" xfId="0" applyFont="1" applyFill="1" applyBorder="1"/>
    <xf numFmtId="0" fontId="13" fillId="8" borderId="42" xfId="0" applyFont="1" applyFill="1" applyBorder="1"/>
    <xf numFmtId="0" fontId="7" fillId="0" borderId="43" xfId="0" applyFont="1" applyBorder="1"/>
    <xf numFmtId="0" fontId="4" fillId="2" borderId="36" xfId="0" applyFont="1" applyFill="1" applyBorder="1" applyAlignment="1">
      <alignment wrapText="1"/>
    </xf>
    <xf numFmtId="0" fontId="4" fillId="0" borderId="0" xfId="0" applyFont="1" applyAlignment="1">
      <alignment wrapText="1"/>
    </xf>
    <xf numFmtId="0" fontId="4" fillId="0" borderId="28" xfId="0" applyFont="1" applyBorder="1" applyAlignment="1">
      <alignment vertical="top" wrapText="1"/>
    </xf>
    <xf numFmtId="165" fontId="10" fillId="0" borderId="2" xfId="0" applyNumberFormat="1" applyFont="1" applyBorder="1" applyAlignment="1">
      <alignment horizontal="center"/>
    </xf>
    <xf numFmtId="0" fontId="10"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342900</xdr:colOff>
      <xdr:row>35</xdr:row>
      <xdr:rowOff>28575</xdr:rowOff>
    </xdr:from>
    <xdr:ext cx="7296150" cy="4410075"/>
    <xdr:pic>
      <xdr:nvPicPr>
        <xdr:cNvPr id="2" name="image3.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28575</xdr:colOff>
      <xdr:row>34</xdr:row>
      <xdr:rowOff>180975</xdr:rowOff>
    </xdr:from>
    <xdr:ext cx="5486400" cy="45053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28575</xdr:colOff>
      <xdr:row>0</xdr:row>
      <xdr:rowOff>190500</xdr:rowOff>
    </xdr:from>
    <xdr:ext cx="7115175" cy="4733925"/>
    <xdr:pic>
      <xdr:nvPicPr>
        <xdr:cNvPr id="4" name="image1.jp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iopscience.iop.org/article/10.1088/1748-9326/ab19e1" TargetMode="External"/><Relationship Id="rId2" Type="http://schemas.openxmlformats.org/officeDocument/2006/relationships/hyperlink" Target="https://onlinelibrary.wiley.com/doi/10.1002/hast.1404" TargetMode="External"/><Relationship Id="rId1" Type="http://schemas.openxmlformats.org/officeDocument/2006/relationships/hyperlink" Target="https://onlinelibrary.wiley.com/doi/full/10.1111/jan.15671" TargetMode="External"/><Relationship Id="rId4" Type="http://schemas.openxmlformats.org/officeDocument/2006/relationships/hyperlink" Target="https://www.england.nhs.uk/greenernhs/get-involved/supplier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statista.com/statistics/204740/retail-price-of-gasoline-in-the-united-states-since-1990/" TargetMode="External"/><Relationship Id="rId2" Type="http://schemas.openxmlformats.org/officeDocument/2006/relationships/hyperlink" Target="https://phoenixtruckdrivinginstitute.com/blog/all-about-semi-truck-fuel-efficiency/" TargetMode="External"/><Relationship Id="rId1" Type="http://schemas.openxmlformats.org/officeDocument/2006/relationships/hyperlink" Target="https://www.pensketruckrental.com/trucks-and-van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epa.gov/energy/greenhouse-gases-equivalencies-calculator-calculations-and-references" TargetMode="External"/><Relationship Id="rId1" Type="http://schemas.openxmlformats.org/officeDocument/2006/relationships/hyperlink" Target="https://www.epa.gov/energy/greenhouse-gases-equivalencies-calculator-calculations-and-referenc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N1000"/>
  <sheetViews>
    <sheetView showGridLines="0" workbookViewId="0"/>
  </sheetViews>
  <sheetFormatPr defaultColWidth="12.6328125" defaultRowHeight="15" customHeight="1" x14ac:dyDescent="0.25"/>
  <cols>
    <col min="1" max="1" width="2.453125" customWidth="1"/>
    <col min="2" max="14" width="12.453125" customWidth="1"/>
  </cols>
  <sheetData>
    <row r="1" spans="2:14" ht="15.75" customHeight="1" x14ac:dyDescent="0.25"/>
    <row r="2" spans="2:14" ht="15.75" customHeight="1" x14ac:dyDescent="0.25"/>
    <row r="3" spans="2:14" ht="15.75" customHeight="1" x14ac:dyDescent="0.6">
      <c r="B3" s="1"/>
      <c r="C3" s="2"/>
      <c r="D3" s="1"/>
      <c r="E3" s="3"/>
      <c r="F3" s="3"/>
      <c r="G3" s="3"/>
      <c r="H3" s="3"/>
      <c r="I3" s="3"/>
      <c r="J3" s="3"/>
      <c r="K3" s="3"/>
      <c r="L3" s="3"/>
      <c r="M3" s="3"/>
      <c r="N3" s="3"/>
    </row>
    <row r="4" spans="2:14" ht="15.75" customHeight="1" x14ac:dyDescent="0.6">
      <c r="B4" s="1"/>
      <c r="C4" s="1"/>
      <c r="D4" s="1"/>
      <c r="E4" s="3"/>
      <c r="F4" s="3"/>
      <c r="G4" s="3"/>
      <c r="H4" s="3"/>
      <c r="I4" s="3"/>
      <c r="J4" s="3"/>
      <c r="K4" s="3"/>
      <c r="L4" s="3"/>
      <c r="M4" s="3"/>
      <c r="N4" s="3"/>
    </row>
    <row r="5" spans="2:14" ht="15.75" customHeight="1" x14ac:dyDescent="0.6">
      <c r="B5" s="1"/>
      <c r="C5" s="1"/>
      <c r="D5" s="1"/>
      <c r="E5" s="3"/>
      <c r="F5" s="3"/>
      <c r="G5" s="3"/>
      <c r="H5" s="3"/>
      <c r="I5" s="3"/>
      <c r="J5" s="3"/>
      <c r="K5" s="3"/>
      <c r="L5" s="3"/>
      <c r="M5" s="3"/>
      <c r="N5" s="3"/>
    </row>
    <row r="6" spans="2:14" ht="15.75" customHeight="1" x14ac:dyDescent="0.6">
      <c r="B6" s="1"/>
      <c r="C6" s="1"/>
      <c r="D6" s="1"/>
      <c r="E6" s="3"/>
      <c r="F6" s="3"/>
      <c r="G6" s="3"/>
      <c r="H6" s="3"/>
      <c r="I6" s="3"/>
      <c r="J6" s="3"/>
      <c r="K6" s="3"/>
      <c r="L6" s="3"/>
      <c r="M6" s="3"/>
      <c r="N6" s="3"/>
    </row>
    <row r="7" spans="2:14" ht="15.75" customHeight="1" x14ac:dyDescent="0.6">
      <c r="B7" s="1"/>
      <c r="C7" s="1"/>
      <c r="D7" s="1"/>
      <c r="E7" s="3"/>
      <c r="F7" s="3"/>
      <c r="G7" s="3"/>
      <c r="H7" s="3"/>
      <c r="I7" s="3"/>
      <c r="J7" s="3"/>
      <c r="K7" s="3"/>
      <c r="L7" s="3"/>
      <c r="M7" s="3"/>
      <c r="N7" s="3"/>
    </row>
    <row r="8" spans="2:14" ht="15.75" customHeight="1" x14ac:dyDescent="0.6">
      <c r="B8" s="1"/>
      <c r="C8" s="1"/>
      <c r="D8" s="1"/>
      <c r="E8" s="3"/>
      <c r="F8" s="3"/>
      <c r="G8" s="3"/>
      <c r="H8" s="3"/>
      <c r="I8" s="3"/>
      <c r="J8" s="3"/>
      <c r="K8" s="3"/>
      <c r="L8" s="3"/>
      <c r="M8" s="3"/>
      <c r="N8" s="3"/>
    </row>
    <row r="9" spans="2:14" ht="15.75" customHeight="1" x14ac:dyDescent="0.6">
      <c r="B9" s="1"/>
      <c r="C9" s="1"/>
      <c r="D9" s="1"/>
      <c r="E9" s="3"/>
      <c r="F9" s="3"/>
      <c r="G9" s="3"/>
      <c r="H9" s="3"/>
      <c r="I9" s="3"/>
      <c r="J9" s="3"/>
      <c r="K9" s="3"/>
      <c r="L9" s="3"/>
      <c r="M9" s="3"/>
      <c r="N9" s="3"/>
    </row>
    <row r="10" spans="2:14" ht="15.75" customHeight="1" x14ac:dyDescent="0.6">
      <c r="B10" s="1"/>
      <c r="C10" s="1"/>
      <c r="D10" s="1"/>
      <c r="E10" s="3"/>
      <c r="F10" s="3"/>
      <c r="G10" s="3"/>
      <c r="H10" s="3"/>
      <c r="I10" s="3"/>
      <c r="J10" s="3"/>
      <c r="K10" s="3"/>
      <c r="L10" s="3"/>
      <c r="M10" s="3"/>
      <c r="N10" s="3"/>
    </row>
    <row r="11" spans="2:14" ht="15.75" customHeight="1" x14ac:dyDescent="0.6">
      <c r="B11" s="1"/>
      <c r="C11" s="1"/>
      <c r="D11" s="1"/>
      <c r="E11" s="3"/>
      <c r="F11" s="3"/>
      <c r="G11" s="3"/>
      <c r="H11" s="3"/>
      <c r="I11" s="3"/>
      <c r="J11" s="3"/>
      <c r="K11" s="3"/>
      <c r="L11" s="3"/>
      <c r="M11" s="3"/>
      <c r="N11" s="3"/>
    </row>
    <row r="12" spans="2:14" ht="15.75" customHeight="1" x14ac:dyDescent="0.6">
      <c r="B12" s="1"/>
      <c r="C12" s="1"/>
      <c r="D12" s="1"/>
      <c r="E12" s="3"/>
      <c r="F12" s="3"/>
      <c r="G12" s="3"/>
      <c r="H12" s="3"/>
      <c r="I12" s="3"/>
      <c r="J12" s="3"/>
      <c r="K12" s="3"/>
      <c r="L12" s="3"/>
      <c r="M12" s="3"/>
      <c r="N12" s="3"/>
    </row>
    <row r="13" spans="2:14" ht="15.75" customHeight="1" x14ac:dyDescent="0.6">
      <c r="B13" s="1"/>
      <c r="C13" s="1"/>
      <c r="D13" s="1"/>
      <c r="E13" s="3"/>
      <c r="F13" s="3"/>
      <c r="G13" s="3"/>
      <c r="H13" s="3"/>
      <c r="I13" s="3"/>
      <c r="J13" s="3"/>
      <c r="K13" s="3"/>
      <c r="L13" s="3"/>
      <c r="M13" s="3"/>
      <c r="N13" s="3"/>
    </row>
    <row r="14" spans="2:14" ht="15.75" customHeight="1" x14ac:dyDescent="0.6">
      <c r="B14" s="1"/>
      <c r="C14" s="1"/>
      <c r="D14" s="1"/>
      <c r="E14" s="3"/>
      <c r="F14" s="3"/>
      <c r="G14" s="3"/>
      <c r="H14" s="3"/>
      <c r="I14" s="3"/>
      <c r="J14" s="3"/>
      <c r="K14" s="3"/>
      <c r="L14" s="3"/>
      <c r="M14" s="3"/>
      <c r="N14" s="3"/>
    </row>
    <row r="15" spans="2:14" ht="15.75" customHeight="1" x14ac:dyDescent="0.6">
      <c r="B15" s="1"/>
      <c r="C15" s="1"/>
      <c r="D15" s="1"/>
      <c r="E15" s="3"/>
      <c r="F15" s="3"/>
      <c r="G15" s="3"/>
      <c r="H15" s="3"/>
      <c r="I15" s="3"/>
      <c r="J15" s="3"/>
      <c r="K15" s="3"/>
      <c r="L15" s="3"/>
      <c r="M15" s="3"/>
      <c r="N15" s="3"/>
    </row>
    <row r="16" spans="2:14" ht="15.75" customHeight="1" x14ac:dyDescent="0.6">
      <c r="B16" s="1"/>
      <c r="C16" s="1"/>
      <c r="D16" s="1"/>
      <c r="E16" s="3"/>
      <c r="F16" s="3"/>
      <c r="G16" s="3"/>
      <c r="H16" s="3"/>
      <c r="I16" s="3"/>
      <c r="J16" s="3"/>
      <c r="K16" s="3"/>
      <c r="L16" s="3"/>
      <c r="M16" s="3"/>
      <c r="N16" s="3"/>
    </row>
    <row r="17" spans="2:14" ht="15.75" customHeight="1" x14ac:dyDescent="0.6">
      <c r="B17" s="1"/>
      <c r="C17" s="1"/>
      <c r="D17" s="1"/>
      <c r="E17" s="3"/>
      <c r="F17" s="3"/>
      <c r="G17" s="3"/>
      <c r="H17" s="3"/>
      <c r="I17" s="3"/>
      <c r="J17" s="3"/>
      <c r="K17" s="3"/>
      <c r="L17" s="3"/>
      <c r="M17" s="3"/>
      <c r="N17" s="3"/>
    </row>
    <row r="18" spans="2:14" ht="15.75" customHeight="1" x14ac:dyDescent="0.6">
      <c r="B18" s="1"/>
      <c r="C18" s="1"/>
      <c r="D18" s="1"/>
      <c r="E18" s="3"/>
      <c r="F18" s="3"/>
      <c r="G18" s="3"/>
      <c r="H18" s="3"/>
      <c r="I18" s="3"/>
      <c r="J18" s="3"/>
      <c r="K18" s="3"/>
      <c r="L18" s="3"/>
      <c r="M18" s="3"/>
      <c r="N18" s="3"/>
    </row>
    <row r="19" spans="2:14" ht="15.75" customHeight="1" x14ac:dyDescent="0.6">
      <c r="B19" s="1"/>
      <c r="C19" s="1"/>
      <c r="D19" s="1"/>
      <c r="E19" s="3"/>
      <c r="F19" s="3"/>
      <c r="G19" s="3"/>
      <c r="H19" s="3"/>
      <c r="I19" s="3"/>
      <c r="J19" s="3"/>
      <c r="K19" s="3"/>
      <c r="L19" s="3"/>
      <c r="M19" s="3"/>
      <c r="N19" s="3"/>
    </row>
    <row r="20" spans="2:14" ht="15.75" customHeight="1" x14ac:dyDescent="0.6">
      <c r="B20" s="1"/>
      <c r="C20" s="1"/>
      <c r="D20" s="1"/>
      <c r="E20" s="3"/>
      <c r="F20" s="3"/>
      <c r="G20" s="3"/>
      <c r="H20" s="3"/>
      <c r="I20" s="3"/>
      <c r="J20" s="3"/>
      <c r="K20" s="3"/>
      <c r="L20" s="3"/>
      <c r="M20" s="3"/>
      <c r="N20" s="3"/>
    </row>
    <row r="21" spans="2:14" ht="15.75" customHeight="1" x14ac:dyDescent="0.6">
      <c r="B21" s="1"/>
      <c r="C21" s="1"/>
      <c r="D21" s="1"/>
      <c r="E21" s="3"/>
      <c r="F21" s="3"/>
      <c r="G21" s="3"/>
      <c r="H21" s="3"/>
      <c r="I21" s="3"/>
      <c r="J21" s="3"/>
      <c r="K21" s="3"/>
      <c r="L21" s="3"/>
      <c r="M21" s="3"/>
      <c r="N21" s="3"/>
    </row>
    <row r="22" spans="2:14" ht="15.75" customHeight="1" x14ac:dyDescent="0.6">
      <c r="B22" s="1"/>
      <c r="C22" s="1"/>
      <c r="D22" s="1"/>
      <c r="E22" s="3"/>
      <c r="F22" s="3"/>
      <c r="G22" s="3"/>
      <c r="H22" s="3"/>
      <c r="I22" s="3"/>
      <c r="J22" s="3"/>
      <c r="K22" s="3"/>
      <c r="L22" s="3"/>
      <c r="M22" s="3"/>
      <c r="N22" s="3"/>
    </row>
    <row r="23" spans="2:14" ht="15.75" customHeight="1" x14ac:dyDescent="0.6">
      <c r="B23" s="1"/>
      <c r="C23" s="1"/>
      <c r="D23" s="1"/>
      <c r="E23" s="3"/>
      <c r="F23" s="3"/>
      <c r="G23" s="3"/>
      <c r="H23" s="3"/>
      <c r="I23" s="3"/>
      <c r="K23" s="3"/>
      <c r="L23" s="3"/>
      <c r="M23" s="3"/>
      <c r="N23" s="3"/>
    </row>
    <row r="24" spans="2:14" ht="15.75" customHeight="1" x14ac:dyDescent="0.6">
      <c r="B24" s="1"/>
      <c r="C24" s="1"/>
      <c r="D24" s="1"/>
      <c r="E24" s="3"/>
      <c r="F24" s="3"/>
      <c r="G24" s="3"/>
      <c r="H24" s="3"/>
      <c r="I24" s="3"/>
      <c r="J24" s="3"/>
      <c r="K24" s="3"/>
      <c r="L24" s="3"/>
      <c r="M24" s="3"/>
      <c r="N24" s="3"/>
    </row>
    <row r="25" spans="2:14" ht="15.75" customHeight="1" x14ac:dyDescent="0.6">
      <c r="B25" s="1"/>
      <c r="C25" s="1"/>
      <c r="D25" s="1"/>
      <c r="E25" s="3"/>
      <c r="F25" s="3"/>
      <c r="G25" s="3"/>
      <c r="H25" s="3"/>
      <c r="I25" s="3"/>
      <c r="J25" s="3"/>
      <c r="K25" s="3"/>
      <c r="L25" s="3"/>
      <c r="M25" s="3"/>
      <c r="N25" s="3"/>
    </row>
    <row r="26" spans="2:14" ht="35.25" customHeight="1" x14ac:dyDescent="0.6">
      <c r="B26" s="228">
        <v>45258</v>
      </c>
      <c r="C26" s="229"/>
      <c r="D26" s="229"/>
      <c r="E26" s="3"/>
      <c r="F26" s="3"/>
      <c r="G26" s="3"/>
      <c r="H26" s="3"/>
      <c r="I26" s="3"/>
      <c r="J26" s="3"/>
      <c r="K26" s="3"/>
      <c r="L26" s="3"/>
      <c r="M26" s="3"/>
      <c r="N26" s="3"/>
    </row>
    <row r="27" spans="2:14" ht="15.75" customHeight="1" x14ac:dyDescent="0.25">
      <c r="B27" s="3"/>
      <c r="C27" s="3"/>
      <c r="D27" s="3"/>
      <c r="E27" s="3"/>
      <c r="F27" s="3"/>
      <c r="G27" s="3"/>
      <c r="H27" s="3"/>
      <c r="I27" s="3"/>
      <c r="J27" s="3"/>
      <c r="K27" s="3"/>
      <c r="L27" s="3"/>
      <c r="M27" s="3"/>
      <c r="N27" s="3"/>
    </row>
    <row r="28" spans="2:14" ht="45.75" customHeight="1" x14ac:dyDescent="0.6">
      <c r="B28" s="4" t="s">
        <v>0</v>
      </c>
      <c r="C28" s="5"/>
      <c r="D28" s="5"/>
      <c r="E28" s="5"/>
      <c r="F28" s="5"/>
      <c r="G28" s="5"/>
      <c r="H28" s="5"/>
      <c r="I28" s="5"/>
      <c r="J28" s="5"/>
      <c r="K28" s="5"/>
      <c r="L28" s="5"/>
      <c r="M28" s="5"/>
      <c r="N28" s="5"/>
    </row>
    <row r="29" spans="2:14" ht="15.75" customHeight="1" x14ac:dyDescent="0.25">
      <c r="B29" s="5"/>
      <c r="C29" s="5"/>
      <c r="D29" s="5"/>
      <c r="E29" s="5"/>
      <c r="F29" s="5"/>
      <c r="G29" s="5"/>
      <c r="H29" s="5"/>
      <c r="I29" s="5"/>
      <c r="J29" s="5"/>
      <c r="K29" s="5"/>
      <c r="L29" s="5"/>
      <c r="M29" s="5"/>
      <c r="N29" s="5"/>
    </row>
    <row r="30" spans="2:14" ht="15.75" customHeight="1" x14ac:dyDescent="0.5">
      <c r="B30" s="6" t="s">
        <v>1</v>
      </c>
      <c r="C30" s="5"/>
      <c r="D30" s="5"/>
      <c r="E30" s="5"/>
      <c r="F30" s="5"/>
      <c r="G30" s="5"/>
      <c r="H30" s="5"/>
      <c r="I30" s="5"/>
      <c r="J30" s="5"/>
      <c r="K30" s="5"/>
      <c r="L30" s="5"/>
      <c r="M30" s="5"/>
      <c r="N30" s="5"/>
    </row>
    <row r="31" spans="2:14" ht="15.75" customHeight="1" x14ac:dyDescent="0.25">
      <c r="B31" s="230" t="s">
        <v>2</v>
      </c>
      <c r="C31" s="229"/>
      <c r="D31" s="229"/>
      <c r="E31" s="229"/>
      <c r="F31" s="229"/>
      <c r="G31" s="229"/>
      <c r="H31" s="229"/>
      <c r="I31" s="229"/>
      <c r="J31" s="229"/>
      <c r="K31" s="229"/>
      <c r="L31" s="229"/>
      <c r="M31" s="229"/>
      <c r="N31" s="229"/>
    </row>
    <row r="32" spans="2:14" ht="94.5" customHeight="1" x14ac:dyDescent="0.25">
      <c r="B32" s="229"/>
      <c r="C32" s="229"/>
      <c r="D32" s="229"/>
      <c r="E32" s="229"/>
      <c r="F32" s="229"/>
      <c r="G32" s="229"/>
      <c r="H32" s="229"/>
      <c r="I32" s="229"/>
      <c r="J32" s="229"/>
      <c r="K32" s="229"/>
      <c r="L32" s="229"/>
      <c r="M32" s="229"/>
      <c r="N32" s="229"/>
    </row>
    <row r="33" spans="2:14" ht="15.75" customHeight="1" x14ac:dyDescent="0.5">
      <c r="B33" s="6"/>
      <c r="C33" s="5"/>
      <c r="D33" s="5"/>
      <c r="E33" s="5"/>
      <c r="F33" s="5"/>
      <c r="G33" s="5"/>
      <c r="H33" s="5"/>
      <c r="I33" s="5"/>
      <c r="J33" s="5"/>
      <c r="K33" s="5"/>
      <c r="L33" s="5"/>
      <c r="M33" s="5"/>
      <c r="N33" s="5"/>
    </row>
    <row r="34" spans="2:14" ht="23.25" customHeight="1" x14ac:dyDescent="0.5">
      <c r="B34" s="6" t="s">
        <v>3</v>
      </c>
      <c r="C34" s="5"/>
      <c r="D34" s="5"/>
      <c r="E34" s="5"/>
      <c r="F34" s="5"/>
      <c r="G34" s="5"/>
      <c r="H34" s="5"/>
      <c r="I34" s="5"/>
      <c r="J34" s="5"/>
      <c r="K34" s="5"/>
      <c r="L34" s="5"/>
      <c r="M34" s="5"/>
      <c r="N34" s="5"/>
    </row>
    <row r="35" spans="2:14" ht="15.75" customHeight="1" x14ac:dyDescent="0.25"/>
    <row r="36" spans="2:14" ht="15.75" customHeight="1" x14ac:dyDescent="0.25"/>
    <row r="37" spans="2:14" ht="15.75" customHeight="1" x14ac:dyDescent="0.25"/>
    <row r="38" spans="2:14" ht="15.75" customHeight="1" x14ac:dyDescent="0.25"/>
    <row r="39" spans="2:14" ht="15.75" customHeight="1" x14ac:dyDescent="0.25"/>
    <row r="40" spans="2:14" ht="15.75" customHeight="1" x14ac:dyDescent="0.25"/>
    <row r="41" spans="2:14" ht="15.75" customHeight="1" x14ac:dyDescent="0.25"/>
    <row r="42" spans="2:14" ht="15.75" customHeight="1" x14ac:dyDescent="0.25"/>
    <row r="43" spans="2:14" ht="15.75" customHeight="1" x14ac:dyDescent="0.25"/>
    <row r="44" spans="2:14" ht="15.75" customHeight="1" x14ac:dyDescent="0.25"/>
    <row r="45" spans="2:14" ht="15.75" customHeight="1" x14ac:dyDescent="0.25"/>
    <row r="46" spans="2:14" ht="15.75" customHeight="1" x14ac:dyDescent="0.25"/>
    <row r="47" spans="2:14" ht="15.75" customHeight="1" x14ac:dyDescent="0.25"/>
    <row r="48" spans="2: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26:D26"/>
    <mergeCell ref="B31:N3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7068C"/>
  </sheetPr>
  <dimension ref="A1:W999"/>
  <sheetViews>
    <sheetView showGridLines="0" workbookViewId="0"/>
  </sheetViews>
  <sheetFormatPr defaultColWidth="12.6328125" defaultRowHeight="15" customHeight="1" x14ac:dyDescent="0.25"/>
  <cols>
    <col min="1" max="1" width="9.36328125" customWidth="1"/>
    <col min="2" max="2" width="5.26953125" customWidth="1"/>
    <col min="3" max="12" width="9.36328125" customWidth="1"/>
    <col min="13" max="23" width="11.08984375" customWidth="1"/>
  </cols>
  <sheetData>
    <row r="1" spans="1:23" ht="12.75" customHeight="1" x14ac:dyDescent="0.25">
      <c r="A1" s="7"/>
      <c r="B1" s="7"/>
      <c r="C1" s="7"/>
      <c r="D1" s="7"/>
      <c r="E1" s="7"/>
      <c r="F1" s="7"/>
      <c r="G1" s="7"/>
      <c r="H1" s="7"/>
      <c r="I1" s="7"/>
      <c r="J1" s="7"/>
      <c r="K1" s="7"/>
      <c r="L1" s="7"/>
      <c r="M1" s="7"/>
      <c r="N1" s="7"/>
      <c r="O1" s="7"/>
      <c r="P1" s="7"/>
      <c r="Q1" s="7"/>
      <c r="R1" s="7"/>
      <c r="S1" s="7"/>
      <c r="T1" s="7"/>
      <c r="U1" s="7"/>
      <c r="V1" s="7"/>
      <c r="W1" s="7"/>
    </row>
    <row r="2" spans="1:23" ht="12.75" customHeight="1" x14ac:dyDescent="0.25">
      <c r="A2" s="7"/>
      <c r="B2" s="7"/>
      <c r="C2" s="7"/>
      <c r="D2" s="7"/>
      <c r="E2" s="7"/>
      <c r="F2" s="7"/>
      <c r="G2" s="7"/>
      <c r="H2" s="7"/>
      <c r="I2" s="7"/>
      <c r="J2" s="7"/>
      <c r="K2" s="7"/>
      <c r="L2" s="7"/>
      <c r="M2" s="7"/>
      <c r="N2" s="7"/>
      <c r="O2" s="7"/>
      <c r="P2" s="7"/>
      <c r="Q2" s="7"/>
      <c r="R2" s="7"/>
      <c r="S2" s="7"/>
      <c r="T2" s="7"/>
      <c r="U2" s="7"/>
      <c r="V2" s="7"/>
      <c r="W2" s="7"/>
    </row>
    <row r="3" spans="1:23" ht="15.75" customHeight="1" x14ac:dyDescent="0.4">
      <c r="A3" s="7"/>
      <c r="B3" s="231" t="s">
        <v>4</v>
      </c>
      <c r="C3" s="232"/>
      <c r="D3" s="232"/>
      <c r="E3" s="232"/>
      <c r="F3" s="232"/>
      <c r="G3" s="232"/>
      <c r="H3" s="232"/>
      <c r="I3" s="232"/>
      <c r="J3" s="233"/>
      <c r="K3" s="8"/>
      <c r="L3" s="8"/>
      <c r="M3" s="7"/>
      <c r="N3" s="7"/>
      <c r="O3" s="7"/>
      <c r="P3" s="7"/>
      <c r="Q3" s="7"/>
      <c r="R3" s="7"/>
      <c r="S3" s="7"/>
      <c r="T3" s="7"/>
      <c r="U3" s="7"/>
      <c r="V3" s="7"/>
      <c r="W3" s="7"/>
    </row>
    <row r="4" spans="1:23" ht="247.5" customHeight="1" x14ac:dyDescent="0.35">
      <c r="A4" s="7"/>
      <c r="B4" s="234" t="s">
        <v>5</v>
      </c>
      <c r="C4" s="235"/>
      <c r="D4" s="235"/>
      <c r="E4" s="235"/>
      <c r="F4" s="235"/>
      <c r="G4" s="235"/>
      <c r="H4" s="235"/>
      <c r="I4" s="235"/>
      <c r="J4" s="236"/>
      <c r="K4" s="8"/>
      <c r="L4" s="8"/>
      <c r="M4" s="7"/>
      <c r="N4" s="7"/>
      <c r="O4" s="7"/>
      <c r="P4" s="7"/>
      <c r="Q4" s="7"/>
      <c r="R4" s="7"/>
      <c r="S4" s="7"/>
      <c r="T4" s="7"/>
      <c r="U4" s="7"/>
      <c r="V4" s="7"/>
      <c r="W4" s="7"/>
    </row>
    <row r="5" spans="1:23" ht="12.75" customHeight="1" x14ac:dyDescent="0.35">
      <c r="A5" s="7"/>
      <c r="B5" s="9"/>
      <c r="C5" s="10"/>
      <c r="D5" s="10"/>
      <c r="E5" s="10"/>
      <c r="F5" s="10"/>
      <c r="G5" s="10"/>
      <c r="H5" s="10"/>
      <c r="I5" s="10"/>
      <c r="J5" s="10"/>
      <c r="K5" s="8"/>
      <c r="L5" s="8"/>
      <c r="M5" s="7"/>
      <c r="N5" s="7"/>
      <c r="O5" s="7"/>
      <c r="P5" s="7"/>
      <c r="Q5" s="7"/>
      <c r="R5" s="7"/>
      <c r="S5" s="7"/>
      <c r="T5" s="7"/>
      <c r="U5" s="7"/>
      <c r="V5" s="7"/>
      <c r="W5" s="7"/>
    </row>
    <row r="6" spans="1:23" ht="33" customHeight="1" x14ac:dyDescent="0.35">
      <c r="A6" s="7"/>
      <c r="B6" s="11">
        <v>1</v>
      </c>
      <c r="C6" s="237" t="s">
        <v>6</v>
      </c>
      <c r="D6" s="232"/>
      <c r="E6" s="232"/>
      <c r="F6" s="232"/>
      <c r="G6" s="232"/>
      <c r="H6" s="232"/>
      <c r="I6" s="232"/>
      <c r="J6" s="233"/>
      <c r="K6" s="8"/>
      <c r="L6" s="8"/>
      <c r="M6" s="7"/>
      <c r="N6" s="7"/>
      <c r="O6" s="7"/>
      <c r="P6" s="7"/>
      <c r="Q6" s="7"/>
      <c r="R6" s="7"/>
      <c r="S6" s="7"/>
      <c r="T6" s="7"/>
      <c r="U6" s="7"/>
      <c r="V6" s="7"/>
      <c r="W6" s="7"/>
    </row>
    <row r="7" spans="1:23" ht="12.75" customHeight="1" x14ac:dyDescent="0.35">
      <c r="A7" s="7"/>
      <c r="B7" s="12"/>
      <c r="C7" s="13"/>
      <c r="D7" s="14"/>
      <c r="E7" s="14"/>
      <c r="F7" s="14"/>
      <c r="G7" s="14"/>
      <c r="H7" s="14"/>
      <c r="I7" s="14"/>
      <c r="J7" s="14"/>
      <c r="K7" s="8"/>
      <c r="L7" s="8"/>
      <c r="M7" s="7"/>
      <c r="N7" s="7"/>
      <c r="O7" s="7"/>
      <c r="P7" s="7"/>
      <c r="Q7" s="7"/>
      <c r="R7" s="7"/>
      <c r="S7" s="7"/>
      <c r="T7" s="7"/>
      <c r="U7" s="7"/>
      <c r="V7" s="7"/>
      <c r="W7" s="7"/>
    </row>
    <row r="8" spans="1:23" ht="46.5" customHeight="1" x14ac:dyDescent="0.35">
      <c r="A8" s="7"/>
      <c r="B8" s="15">
        <v>2</v>
      </c>
      <c r="C8" s="238" t="s">
        <v>7</v>
      </c>
      <c r="D8" s="232"/>
      <c r="E8" s="232"/>
      <c r="F8" s="232"/>
      <c r="G8" s="232"/>
      <c r="H8" s="232"/>
      <c r="I8" s="232"/>
      <c r="J8" s="233"/>
      <c r="K8" s="16"/>
      <c r="L8" s="8"/>
      <c r="M8" s="7"/>
      <c r="N8" s="7"/>
      <c r="O8" s="7"/>
      <c r="P8" s="7"/>
      <c r="Q8" s="7"/>
      <c r="R8" s="7"/>
      <c r="S8" s="7"/>
      <c r="T8" s="7"/>
      <c r="U8" s="7"/>
      <c r="V8" s="7"/>
      <c r="W8" s="7"/>
    </row>
    <row r="9" spans="1:23" ht="15.75" customHeight="1" x14ac:dyDescent="0.35">
      <c r="A9" s="7"/>
      <c r="B9" s="17"/>
      <c r="C9" s="18"/>
      <c r="D9" s="18"/>
      <c r="E9" s="18"/>
      <c r="F9" s="18"/>
      <c r="G9" s="18"/>
      <c r="H9" s="18"/>
      <c r="I9" s="18"/>
      <c r="J9" s="18"/>
      <c r="K9" s="8"/>
      <c r="L9" s="8"/>
      <c r="M9" s="7"/>
      <c r="N9" s="7"/>
      <c r="O9" s="7"/>
      <c r="P9" s="7"/>
      <c r="Q9" s="7"/>
      <c r="R9" s="7"/>
      <c r="S9" s="7"/>
      <c r="T9" s="7"/>
      <c r="U9" s="7"/>
      <c r="V9" s="7"/>
      <c r="W9" s="7"/>
    </row>
    <row r="10" spans="1:23" ht="30" customHeight="1" x14ac:dyDescent="0.35">
      <c r="A10" s="7"/>
      <c r="B10" s="19">
        <v>3</v>
      </c>
      <c r="C10" s="239" t="s">
        <v>8</v>
      </c>
      <c r="D10" s="235"/>
      <c r="E10" s="235"/>
      <c r="F10" s="235"/>
      <c r="G10" s="235"/>
      <c r="H10" s="235"/>
      <c r="I10" s="235"/>
      <c r="J10" s="236"/>
      <c r="K10" s="8"/>
      <c r="L10" s="8"/>
      <c r="M10" s="7"/>
      <c r="N10" s="7"/>
      <c r="O10" s="7"/>
      <c r="P10" s="7"/>
      <c r="Q10" s="7"/>
      <c r="R10" s="7"/>
      <c r="S10" s="7"/>
      <c r="T10" s="7"/>
      <c r="U10" s="7"/>
      <c r="V10" s="7"/>
      <c r="W10" s="7"/>
    </row>
    <row r="11" spans="1:23" ht="15.75" customHeight="1" x14ac:dyDescent="0.3">
      <c r="A11" s="7"/>
      <c r="K11" s="8"/>
      <c r="L11" s="8"/>
      <c r="M11" s="7"/>
      <c r="N11" s="7"/>
      <c r="O11" s="7"/>
      <c r="P11" s="7"/>
      <c r="Q11" s="7"/>
      <c r="R11" s="7"/>
      <c r="S11" s="7"/>
      <c r="T11" s="7"/>
      <c r="U11" s="7"/>
      <c r="V11" s="7"/>
      <c r="W11" s="7"/>
    </row>
    <row r="12" spans="1:23" ht="12.75" customHeight="1" x14ac:dyDescent="0.3">
      <c r="A12" s="7"/>
      <c r="K12" s="8"/>
      <c r="L12" s="8"/>
      <c r="M12" s="7"/>
      <c r="N12" s="7"/>
      <c r="O12" s="7"/>
      <c r="P12" s="7"/>
      <c r="Q12" s="7"/>
      <c r="R12" s="7"/>
      <c r="S12" s="7"/>
      <c r="T12" s="7"/>
      <c r="U12" s="7"/>
      <c r="V12" s="7"/>
      <c r="W12" s="7"/>
    </row>
    <row r="13" spans="1:23" ht="15.75" customHeight="1" x14ac:dyDescent="0.3">
      <c r="A13" s="7"/>
      <c r="K13" s="8"/>
      <c r="L13" s="8"/>
      <c r="M13" s="7"/>
      <c r="N13" s="7"/>
      <c r="O13" s="7"/>
      <c r="P13" s="7"/>
      <c r="Q13" s="7"/>
      <c r="R13" s="7"/>
      <c r="S13" s="7"/>
      <c r="T13" s="7"/>
      <c r="U13" s="7"/>
      <c r="V13" s="7"/>
      <c r="W13" s="7"/>
    </row>
    <row r="14" spans="1:23" ht="12.75" customHeight="1" x14ac:dyDescent="0.3">
      <c r="A14" s="7"/>
      <c r="B14" s="8"/>
      <c r="C14" s="8"/>
      <c r="D14" s="8"/>
      <c r="E14" s="8"/>
      <c r="F14" s="8"/>
      <c r="G14" s="8"/>
      <c r="H14" s="8"/>
      <c r="I14" s="8"/>
      <c r="J14" s="8"/>
      <c r="K14" s="8"/>
      <c r="L14" s="8"/>
      <c r="M14" s="7"/>
      <c r="N14" s="7"/>
      <c r="O14" s="7"/>
      <c r="P14" s="7"/>
      <c r="Q14" s="7"/>
      <c r="R14" s="7"/>
      <c r="S14" s="7"/>
      <c r="T14" s="7"/>
      <c r="U14" s="7"/>
      <c r="V14" s="7"/>
      <c r="W14" s="7"/>
    </row>
    <row r="15" spans="1:23" ht="12.75" customHeight="1" x14ac:dyDescent="0.3">
      <c r="A15" s="7"/>
      <c r="B15" s="8"/>
      <c r="C15" s="8"/>
      <c r="D15" s="8"/>
      <c r="E15" s="8"/>
      <c r="F15" s="8"/>
      <c r="G15" s="8"/>
      <c r="H15" s="8"/>
      <c r="I15" s="8"/>
      <c r="J15" s="8"/>
      <c r="K15" s="8"/>
      <c r="L15" s="8"/>
      <c r="M15" s="7"/>
      <c r="N15" s="7"/>
      <c r="O15" s="7"/>
      <c r="P15" s="7"/>
      <c r="Q15" s="7"/>
      <c r="R15" s="7"/>
      <c r="S15" s="7"/>
      <c r="T15" s="7"/>
      <c r="U15" s="7"/>
      <c r="V15" s="7"/>
      <c r="W15" s="7"/>
    </row>
    <row r="16" spans="1:23" ht="12.75" customHeight="1" x14ac:dyDescent="0.3">
      <c r="A16" s="7"/>
      <c r="B16" s="8"/>
      <c r="C16" s="8"/>
      <c r="D16" s="8"/>
      <c r="E16" s="8"/>
      <c r="F16" s="8"/>
      <c r="G16" s="8"/>
      <c r="H16" s="8"/>
      <c r="I16" s="8"/>
      <c r="J16" s="8"/>
      <c r="K16" s="8"/>
      <c r="L16" s="8"/>
      <c r="M16" s="7"/>
      <c r="N16" s="7"/>
      <c r="O16" s="7"/>
      <c r="P16" s="7"/>
      <c r="Q16" s="7"/>
      <c r="R16" s="7"/>
      <c r="S16" s="7"/>
      <c r="T16" s="7"/>
      <c r="U16" s="7"/>
      <c r="V16" s="7"/>
      <c r="W16" s="7"/>
    </row>
    <row r="17" spans="1:23" ht="12.75" customHeight="1" x14ac:dyDescent="0.3">
      <c r="A17" s="7"/>
      <c r="B17" s="8"/>
      <c r="C17" s="8"/>
      <c r="D17" s="8"/>
      <c r="E17" s="8"/>
      <c r="F17" s="8"/>
      <c r="G17" s="8"/>
      <c r="H17" s="8"/>
      <c r="I17" s="8"/>
      <c r="J17" s="8"/>
      <c r="K17" s="8"/>
      <c r="L17" s="8"/>
      <c r="M17" s="7"/>
      <c r="N17" s="7"/>
      <c r="O17" s="7"/>
      <c r="P17" s="7"/>
      <c r="Q17" s="7"/>
      <c r="R17" s="7"/>
      <c r="S17" s="7"/>
      <c r="T17" s="7"/>
      <c r="U17" s="7"/>
      <c r="V17" s="7"/>
      <c r="W17" s="7"/>
    </row>
    <row r="18" spans="1:23" ht="12.75" customHeight="1" x14ac:dyDescent="0.3">
      <c r="A18" s="7"/>
      <c r="B18" s="240"/>
      <c r="C18" s="241"/>
      <c r="D18" s="241"/>
      <c r="E18" s="241"/>
      <c r="F18" s="241"/>
      <c r="G18" s="241"/>
      <c r="H18" s="241"/>
      <c r="I18" s="241"/>
      <c r="J18" s="241"/>
      <c r="K18" s="241"/>
      <c r="L18" s="8"/>
      <c r="M18" s="7"/>
      <c r="N18" s="7"/>
      <c r="O18" s="7"/>
      <c r="P18" s="7"/>
      <c r="Q18" s="7"/>
      <c r="R18" s="7"/>
      <c r="S18" s="7"/>
      <c r="T18" s="7"/>
      <c r="U18" s="7"/>
      <c r="V18" s="7"/>
      <c r="W18" s="7"/>
    </row>
    <row r="19" spans="1:23" ht="12.75" customHeight="1" x14ac:dyDescent="0.3">
      <c r="A19" s="7"/>
      <c r="B19" s="8"/>
      <c r="C19" s="8"/>
      <c r="D19" s="8"/>
      <c r="E19" s="8"/>
      <c r="F19" s="8"/>
      <c r="G19" s="8"/>
      <c r="H19" s="8"/>
      <c r="I19" s="8"/>
      <c r="J19" s="8"/>
      <c r="K19" s="8"/>
      <c r="L19" s="8"/>
      <c r="M19" s="7"/>
      <c r="N19" s="7"/>
      <c r="O19" s="7"/>
      <c r="P19" s="7"/>
      <c r="Q19" s="7"/>
      <c r="R19" s="7"/>
      <c r="S19" s="7"/>
      <c r="T19" s="7"/>
      <c r="U19" s="7"/>
      <c r="V19" s="7"/>
      <c r="W19" s="7"/>
    </row>
    <row r="20" spans="1:23" ht="12.75" customHeight="1" x14ac:dyDescent="0.25">
      <c r="A20" s="7"/>
      <c r="B20" s="7"/>
      <c r="C20" s="7"/>
      <c r="D20" s="7"/>
      <c r="E20" s="7"/>
      <c r="F20" s="7"/>
      <c r="G20" s="7"/>
      <c r="H20" s="7"/>
      <c r="I20" s="7"/>
      <c r="J20" s="7"/>
      <c r="K20" s="7"/>
      <c r="L20" s="7"/>
      <c r="M20" s="7"/>
      <c r="N20" s="7"/>
      <c r="O20" s="7"/>
      <c r="P20" s="7"/>
      <c r="Q20" s="7"/>
      <c r="R20" s="7"/>
      <c r="S20" s="7"/>
      <c r="T20" s="7"/>
      <c r="U20" s="7"/>
      <c r="V20" s="7"/>
      <c r="W20" s="7"/>
    </row>
    <row r="21" spans="1:23" ht="12.75" customHeight="1" x14ac:dyDescent="0.25">
      <c r="A21" s="7"/>
      <c r="B21" s="7"/>
      <c r="C21" s="7"/>
      <c r="D21" s="7"/>
      <c r="E21" s="7"/>
      <c r="F21" s="7"/>
      <c r="G21" s="7"/>
      <c r="H21" s="7"/>
      <c r="I21" s="7"/>
      <c r="J21" s="7"/>
      <c r="K21" s="7"/>
      <c r="L21" s="7"/>
      <c r="M21" s="7"/>
      <c r="N21" s="7"/>
      <c r="O21" s="7"/>
      <c r="P21" s="7"/>
      <c r="Q21" s="7"/>
      <c r="R21" s="7"/>
      <c r="S21" s="7"/>
      <c r="T21" s="7"/>
      <c r="U21" s="7"/>
      <c r="V21" s="7"/>
      <c r="W21" s="7"/>
    </row>
    <row r="22" spans="1:23" ht="12.75" customHeight="1" x14ac:dyDescent="0.25">
      <c r="A22" s="7"/>
      <c r="B22" s="7"/>
      <c r="C22" s="7"/>
      <c r="D22" s="7"/>
      <c r="E22" s="7"/>
      <c r="F22" s="7"/>
      <c r="G22" s="7"/>
      <c r="H22" s="7"/>
      <c r="I22" s="7"/>
      <c r="J22" s="7"/>
      <c r="K22" s="7"/>
      <c r="L22" s="7"/>
      <c r="M22" s="7"/>
      <c r="N22" s="7"/>
      <c r="O22" s="7"/>
      <c r="P22" s="7"/>
      <c r="Q22" s="7"/>
      <c r="R22" s="7"/>
      <c r="S22" s="7"/>
      <c r="T22" s="7"/>
      <c r="U22" s="7"/>
      <c r="V22" s="7"/>
      <c r="W22" s="7"/>
    </row>
    <row r="23" spans="1:23" ht="12.75" customHeight="1" x14ac:dyDescent="0.25">
      <c r="A23" s="7"/>
      <c r="B23" s="7"/>
      <c r="C23" s="7"/>
      <c r="D23" s="7"/>
      <c r="E23" s="7"/>
      <c r="F23" s="7"/>
      <c r="G23" s="7"/>
      <c r="H23" s="7"/>
      <c r="I23" s="7"/>
      <c r="J23" s="7"/>
      <c r="K23" s="7"/>
      <c r="L23" s="7"/>
      <c r="M23" s="7"/>
      <c r="N23" s="7"/>
      <c r="O23" s="7"/>
      <c r="P23" s="7"/>
      <c r="Q23" s="7"/>
      <c r="R23" s="7"/>
      <c r="S23" s="7"/>
      <c r="T23" s="7"/>
      <c r="U23" s="7"/>
      <c r="V23" s="7"/>
      <c r="W23" s="7"/>
    </row>
    <row r="24" spans="1:23" ht="12.75" customHeight="1" x14ac:dyDescent="0.25">
      <c r="A24" s="7"/>
      <c r="B24" s="7"/>
      <c r="C24" s="7"/>
      <c r="D24" s="7"/>
      <c r="E24" s="7"/>
      <c r="F24" s="7"/>
      <c r="G24" s="7"/>
      <c r="H24" s="7"/>
      <c r="I24" s="7"/>
      <c r="J24" s="7"/>
      <c r="K24" s="7"/>
      <c r="L24" s="7"/>
      <c r="M24" s="7"/>
      <c r="N24" s="7"/>
      <c r="O24" s="7"/>
      <c r="P24" s="7"/>
      <c r="Q24" s="7"/>
      <c r="R24" s="7"/>
      <c r="S24" s="7"/>
      <c r="T24" s="7"/>
      <c r="U24" s="7"/>
      <c r="V24" s="7"/>
      <c r="W24" s="7"/>
    </row>
    <row r="25" spans="1:23" ht="12.75" customHeight="1" x14ac:dyDescent="0.25">
      <c r="A25" s="7"/>
      <c r="B25" s="7"/>
      <c r="C25" s="7"/>
      <c r="D25" s="7"/>
      <c r="E25" s="7"/>
      <c r="F25" s="7"/>
      <c r="G25" s="7"/>
      <c r="H25" s="7"/>
      <c r="I25" s="7"/>
      <c r="J25" s="7"/>
      <c r="K25" s="7"/>
      <c r="L25" s="7"/>
      <c r="M25" s="7"/>
      <c r="N25" s="7"/>
      <c r="O25" s="7"/>
      <c r="P25" s="7"/>
      <c r="Q25" s="7"/>
      <c r="R25" s="7"/>
      <c r="S25" s="7"/>
      <c r="T25" s="7"/>
      <c r="U25" s="7"/>
      <c r="V25" s="7"/>
      <c r="W25" s="7"/>
    </row>
    <row r="26" spans="1:23" ht="12.75" customHeight="1" x14ac:dyDescent="0.25">
      <c r="A26" s="7"/>
      <c r="B26" s="7"/>
      <c r="C26" s="7"/>
      <c r="D26" s="7"/>
      <c r="E26" s="7"/>
      <c r="F26" s="7"/>
      <c r="G26" s="7"/>
      <c r="H26" s="7"/>
      <c r="I26" s="7"/>
      <c r="J26" s="7"/>
      <c r="K26" s="7"/>
      <c r="L26" s="7"/>
      <c r="M26" s="7"/>
      <c r="N26" s="7"/>
      <c r="O26" s="7"/>
      <c r="P26" s="7"/>
      <c r="Q26" s="7"/>
      <c r="R26" s="7"/>
      <c r="S26" s="7"/>
      <c r="T26" s="7"/>
      <c r="U26" s="7"/>
      <c r="V26" s="7"/>
      <c r="W26" s="7"/>
    </row>
    <row r="27" spans="1:23" ht="12.75" customHeight="1" x14ac:dyDescent="0.25">
      <c r="A27" s="7"/>
      <c r="B27" s="7"/>
      <c r="C27" s="7"/>
      <c r="D27" s="7"/>
      <c r="E27" s="7"/>
      <c r="F27" s="7"/>
      <c r="G27" s="7"/>
      <c r="H27" s="7"/>
      <c r="I27" s="7"/>
      <c r="J27" s="7"/>
      <c r="K27" s="7"/>
      <c r="L27" s="7"/>
      <c r="M27" s="7"/>
      <c r="N27" s="7"/>
      <c r="O27" s="7"/>
      <c r="P27" s="7"/>
      <c r="Q27" s="7"/>
      <c r="R27" s="7"/>
      <c r="S27" s="7"/>
      <c r="T27" s="7"/>
      <c r="U27" s="7"/>
      <c r="V27" s="7"/>
      <c r="W27" s="7"/>
    </row>
    <row r="28" spans="1:23" ht="12.75" customHeight="1" x14ac:dyDescent="0.25">
      <c r="A28" s="7"/>
      <c r="B28" s="7"/>
      <c r="C28" s="7"/>
      <c r="D28" s="7"/>
      <c r="E28" s="7"/>
      <c r="F28" s="7"/>
      <c r="G28" s="7"/>
      <c r="H28" s="7"/>
      <c r="I28" s="7"/>
      <c r="J28" s="7"/>
      <c r="K28" s="7"/>
      <c r="L28" s="7"/>
      <c r="M28" s="7"/>
      <c r="N28" s="7"/>
      <c r="O28" s="7"/>
      <c r="P28" s="7"/>
      <c r="Q28" s="7"/>
      <c r="R28" s="7"/>
      <c r="S28" s="7"/>
      <c r="T28" s="7"/>
      <c r="U28" s="7"/>
      <c r="V28" s="7"/>
      <c r="W28" s="7"/>
    </row>
    <row r="29" spans="1:23" ht="12.75" customHeight="1" x14ac:dyDescent="0.25">
      <c r="A29" s="7"/>
      <c r="B29" s="7"/>
      <c r="C29" s="7"/>
      <c r="D29" s="7"/>
      <c r="E29" s="7"/>
      <c r="F29" s="7"/>
      <c r="G29" s="7"/>
      <c r="H29" s="7"/>
      <c r="I29" s="7"/>
      <c r="J29" s="7"/>
      <c r="K29" s="7"/>
      <c r="L29" s="7"/>
      <c r="M29" s="7"/>
      <c r="N29" s="7"/>
      <c r="O29" s="7"/>
      <c r="P29" s="7"/>
      <c r="Q29" s="7"/>
      <c r="R29" s="7"/>
      <c r="S29" s="7"/>
      <c r="T29" s="7"/>
      <c r="U29" s="7"/>
      <c r="V29" s="7"/>
      <c r="W29" s="7"/>
    </row>
    <row r="30" spans="1:23" ht="12.75" customHeight="1" x14ac:dyDescent="0.25">
      <c r="A30" s="7"/>
      <c r="B30" s="7"/>
      <c r="C30" s="7"/>
      <c r="D30" s="7"/>
      <c r="E30" s="7"/>
      <c r="F30" s="7"/>
      <c r="G30" s="7"/>
      <c r="H30" s="7"/>
      <c r="I30" s="7"/>
      <c r="J30" s="7"/>
      <c r="K30" s="7"/>
      <c r="L30" s="7"/>
      <c r="M30" s="7"/>
      <c r="N30" s="7"/>
      <c r="O30" s="7"/>
      <c r="P30" s="7"/>
      <c r="Q30" s="7"/>
      <c r="R30" s="7"/>
      <c r="S30" s="7"/>
      <c r="T30" s="7"/>
      <c r="U30" s="7"/>
      <c r="V30" s="7"/>
      <c r="W30" s="7"/>
    </row>
    <row r="31" spans="1:23" ht="12.75" customHeight="1" x14ac:dyDescent="0.25">
      <c r="A31" s="7"/>
      <c r="B31" s="7"/>
      <c r="C31" s="7"/>
      <c r="D31" s="7"/>
      <c r="E31" s="7"/>
      <c r="F31" s="7"/>
      <c r="G31" s="7"/>
      <c r="H31" s="7"/>
      <c r="I31" s="7"/>
      <c r="J31" s="7"/>
      <c r="K31" s="7"/>
      <c r="L31" s="7"/>
      <c r="M31" s="7"/>
      <c r="N31" s="7"/>
      <c r="O31" s="7"/>
      <c r="P31" s="7"/>
      <c r="Q31" s="7"/>
      <c r="R31" s="7"/>
      <c r="S31" s="7"/>
      <c r="T31" s="7"/>
      <c r="U31" s="7"/>
      <c r="V31" s="7"/>
      <c r="W31" s="7"/>
    </row>
    <row r="32" spans="1:23" ht="12.75" customHeight="1" x14ac:dyDescent="0.25">
      <c r="A32" s="7"/>
      <c r="B32" s="7"/>
      <c r="C32" s="7"/>
      <c r="D32" s="7"/>
      <c r="E32" s="7"/>
      <c r="F32" s="7"/>
      <c r="G32" s="7"/>
      <c r="H32" s="7"/>
      <c r="I32" s="7"/>
      <c r="J32" s="7"/>
      <c r="K32" s="7"/>
      <c r="L32" s="7"/>
      <c r="M32" s="7"/>
      <c r="N32" s="7"/>
      <c r="O32" s="7"/>
      <c r="P32" s="7"/>
      <c r="Q32" s="7"/>
      <c r="R32" s="7"/>
      <c r="S32" s="7"/>
      <c r="T32" s="7"/>
      <c r="U32" s="7"/>
      <c r="V32" s="7"/>
      <c r="W32" s="7"/>
    </row>
    <row r="33" spans="1:23" ht="12.75" customHeight="1" x14ac:dyDescent="0.25">
      <c r="A33" s="7"/>
      <c r="B33" s="7"/>
      <c r="C33" s="7"/>
      <c r="D33" s="7"/>
      <c r="E33" s="7"/>
      <c r="F33" s="7"/>
      <c r="G33" s="7"/>
      <c r="H33" s="7"/>
      <c r="I33" s="7"/>
      <c r="J33" s="7"/>
      <c r="K33" s="7"/>
      <c r="L33" s="7"/>
      <c r="M33" s="7"/>
      <c r="N33" s="7"/>
      <c r="O33" s="7"/>
      <c r="P33" s="7"/>
      <c r="Q33" s="7"/>
      <c r="R33" s="7"/>
      <c r="S33" s="7"/>
      <c r="T33" s="7"/>
      <c r="U33" s="7"/>
      <c r="V33" s="7"/>
      <c r="W33" s="7"/>
    </row>
    <row r="34" spans="1:23" ht="12.75" customHeight="1" x14ac:dyDescent="0.25">
      <c r="A34" s="7"/>
      <c r="B34" s="7"/>
      <c r="C34" s="7"/>
      <c r="D34" s="7"/>
      <c r="E34" s="7"/>
      <c r="F34" s="7"/>
      <c r="G34" s="7"/>
      <c r="H34" s="7"/>
      <c r="I34" s="7"/>
      <c r="J34" s="7"/>
      <c r="K34" s="7"/>
      <c r="L34" s="7"/>
      <c r="M34" s="7"/>
      <c r="N34" s="7"/>
      <c r="O34" s="7"/>
      <c r="P34" s="7"/>
      <c r="Q34" s="7"/>
      <c r="R34" s="7"/>
      <c r="S34" s="7"/>
      <c r="T34" s="7"/>
      <c r="U34" s="7"/>
      <c r="V34" s="7"/>
      <c r="W34" s="7"/>
    </row>
    <row r="35" spans="1:23" ht="12.75" customHeight="1" x14ac:dyDescent="0.25">
      <c r="A35" s="7"/>
      <c r="B35" s="7"/>
      <c r="C35" s="7"/>
      <c r="D35" s="7"/>
      <c r="E35" s="7"/>
      <c r="F35" s="7"/>
      <c r="G35" s="7"/>
      <c r="H35" s="7"/>
      <c r="I35" s="7"/>
      <c r="J35" s="7"/>
      <c r="K35" s="7"/>
      <c r="L35" s="7"/>
      <c r="M35" s="7"/>
      <c r="N35" s="7"/>
      <c r="O35" s="7"/>
      <c r="P35" s="7"/>
      <c r="Q35" s="7"/>
      <c r="R35" s="7"/>
      <c r="S35" s="7"/>
      <c r="T35" s="7"/>
      <c r="U35" s="7"/>
      <c r="V35" s="7"/>
      <c r="W35" s="7"/>
    </row>
    <row r="36" spans="1:23" ht="12.75" customHeight="1" x14ac:dyDescent="0.25">
      <c r="A36" s="7"/>
      <c r="B36" s="7"/>
      <c r="C36" s="7"/>
      <c r="D36" s="7"/>
      <c r="E36" s="7"/>
      <c r="F36" s="7"/>
      <c r="G36" s="7"/>
      <c r="H36" s="7"/>
      <c r="I36" s="7"/>
      <c r="J36" s="7"/>
      <c r="K36" s="7"/>
      <c r="L36" s="7"/>
      <c r="M36" s="7"/>
      <c r="N36" s="7"/>
      <c r="O36" s="7"/>
      <c r="P36" s="7"/>
      <c r="Q36" s="7"/>
      <c r="R36" s="7"/>
      <c r="S36" s="7"/>
      <c r="T36" s="7"/>
      <c r="U36" s="7"/>
      <c r="V36" s="7"/>
      <c r="W36" s="7"/>
    </row>
    <row r="37" spans="1:23" ht="12.75" customHeight="1" x14ac:dyDescent="0.25">
      <c r="A37" s="7"/>
      <c r="B37" s="7"/>
      <c r="C37" s="7"/>
      <c r="D37" s="7"/>
      <c r="E37" s="7"/>
      <c r="F37" s="7"/>
      <c r="G37" s="7"/>
      <c r="H37" s="7"/>
      <c r="I37" s="7"/>
      <c r="J37" s="7"/>
      <c r="K37" s="7"/>
      <c r="L37" s="7"/>
      <c r="M37" s="7"/>
      <c r="N37" s="7"/>
      <c r="O37" s="7"/>
      <c r="P37" s="7"/>
      <c r="Q37" s="7"/>
      <c r="R37" s="7"/>
      <c r="S37" s="7"/>
      <c r="T37" s="7"/>
      <c r="U37" s="7"/>
      <c r="V37" s="7"/>
      <c r="W37" s="7"/>
    </row>
    <row r="38" spans="1:23" ht="12.75" customHeight="1" x14ac:dyDescent="0.25">
      <c r="A38" s="7"/>
      <c r="B38" s="7"/>
      <c r="C38" s="7"/>
      <c r="D38" s="7"/>
      <c r="E38" s="7"/>
      <c r="F38" s="7"/>
      <c r="G38" s="7"/>
      <c r="H38" s="7"/>
      <c r="I38" s="7"/>
      <c r="J38" s="7"/>
      <c r="K38" s="7"/>
      <c r="L38" s="7"/>
      <c r="M38" s="7"/>
      <c r="N38" s="7"/>
      <c r="O38" s="7"/>
      <c r="P38" s="7"/>
      <c r="Q38" s="7"/>
      <c r="R38" s="7"/>
      <c r="S38" s="7"/>
      <c r="T38" s="7"/>
      <c r="U38" s="7"/>
      <c r="V38" s="7"/>
      <c r="W38" s="7"/>
    </row>
    <row r="39" spans="1:23" ht="12.75" customHeight="1" x14ac:dyDescent="0.25">
      <c r="A39" s="7"/>
      <c r="B39" s="7"/>
      <c r="C39" s="7"/>
      <c r="D39" s="7"/>
      <c r="E39" s="7"/>
      <c r="F39" s="7"/>
      <c r="G39" s="7"/>
      <c r="H39" s="7"/>
      <c r="I39" s="7"/>
      <c r="J39" s="7"/>
      <c r="K39" s="7"/>
      <c r="L39" s="7"/>
      <c r="M39" s="7"/>
      <c r="N39" s="7"/>
      <c r="O39" s="7"/>
      <c r="P39" s="7"/>
      <c r="Q39" s="7"/>
      <c r="R39" s="7"/>
      <c r="S39" s="7"/>
      <c r="T39" s="7"/>
      <c r="U39" s="7"/>
      <c r="V39" s="7"/>
      <c r="W39" s="7"/>
    </row>
    <row r="40" spans="1:23" ht="12.75" customHeight="1" x14ac:dyDescent="0.25">
      <c r="A40" s="7"/>
      <c r="B40" s="7"/>
      <c r="C40" s="7"/>
      <c r="D40" s="7"/>
      <c r="E40" s="7"/>
      <c r="F40" s="7"/>
      <c r="G40" s="7"/>
      <c r="H40" s="7"/>
      <c r="I40" s="7"/>
      <c r="J40" s="7"/>
      <c r="K40" s="7"/>
      <c r="L40" s="7"/>
      <c r="M40" s="7"/>
      <c r="N40" s="7"/>
      <c r="O40" s="7"/>
      <c r="P40" s="7"/>
      <c r="Q40" s="7"/>
      <c r="R40" s="7"/>
      <c r="S40" s="7"/>
      <c r="T40" s="7"/>
      <c r="U40" s="7"/>
      <c r="V40" s="7"/>
      <c r="W40" s="7"/>
    </row>
    <row r="41" spans="1:23" ht="12.75" customHeight="1" x14ac:dyDescent="0.25">
      <c r="A41" s="7"/>
      <c r="B41" s="7"/>
      <c r="C41" s="7"/>
      <c r="D41" s="7"/>
      <c r="E41" s="7"/>
      <c r="F41" s="7"/>
      <c r="G41" s="7"/>
      <c r="H41" s="7"/>
      <c r="I41" s="7"/>
      <c r="J41" s="7"/>
      <c r="K41" s="7"/>
      <c r="L41" s="7"/>
      <c r="M41" s="7"/>
      <c r="N41" s="7"/>
      <c r="O41" s="7"/>
      <c r="P41" s="7"/>
      <c r="Q41" s="7"/>
      <c r="R41" s="7"/>
      <c r="S41" s="7"/>
      <c r="T41" s="7"/>
      <c r="U41" s="7"/>
      <c r="V41" s="7"/>
      <c r="W41" s="7"/>
    </row>
    <row r="42" spans="1:23" ht="12.75" customHeight="1" x14ac:dyDescent="0.25">
      <c r="A42" s="7"/>
      <c r="B42" s="7"/>
      <c r="C42" s="7"/>
      <c r="D42" s="7"/>
      <c r="E42" s="7"/>
      <c r="F42" s="7"/>
      <c r="G42" s="7"/>
      <c r="H42" s="7"/>
      <c r="I42" s="7"/>
      <c r="J42" s="7"/>
      <c r="K42" s="7"/>
      <c r="L42" s="7"/>
      <c r="M42" s="7"/>
      <c r="N42" s="7"/>
      <c r="O42" s="7"/>
      <c r="P42" s="7"/>
      <c r="Q42" s="7"/>
      <c r="R42" s="7"/>
      <c r="S42" s="7"/>
      <c r="T42" s="7"/>
      <c r="U42" s="7"/>
      <c r="V42" s="7"/>
      <c r="W42" s="7"/>
    </row>
    <row r="43" spans="1:23" ht="12.75" customHeight="1" x14ac:dyDescent="0.25">
      <c r="A43" s="7"/>
      <c r="B43" s="7"/>
      <c r="C43" s="7"/>
      <c r="D43" s="7"/>
      <c r="E43" s="7"/>
      <c r="F43" s="7"/>
      <c r="G43" s="7"/>
      <c r="H43" s="7"/>
      <c r="I43" s="7"/>
      <c r="J43" s="7"/>
      <c r="K43" s="7"/>
      <c r="L43" s="7"/>
      <c r="M43" s="7"/>
      <c r="N43" s="7"/>
      <c r="O43" s="7"/>
      <c r="P43" s="7"/>
      <c r="Q43" s="7"/>
      <c r="R43" s="7"/>
      <c r="S43" s="7"/>
      <c r="T43" s="7"/>
      <c r="U43" s="7"/>
      <c r="V43" s="7"/>
      <c r="W43" s="7"/>
    </row>
    <row r="44" spans="1:23" ht="12.75" customHeight="1" x14ac:dyDescent="0.25">
      <c r="A44" s="7"/>
      <c r="B44" s="7"/>
      <c r="C44" s="7"/>
      <c r="D44" s="7"/>
      <c r="E44" s="7"/>
      <c r="F44" s="7"/>
      <c r="G44" s="7"/>
      <c r="H44" s="7"/>
      <c r="I44" s="7"/>
      <c r="J44" s="7"/>
      <c r="K44" s="7"/>
      <c r="L44" s="7"/>
      <c r="M44" s="7"/>
      <c r="N44" s="7"/>
      <c r="O44" s="7"/>
      <c r="P44" s="7"/>
      <c r="Q44" s="7"/>
      <c r="R44" s="7"/>
      <c r="S44" s="7"/>
      <c r="T44" s="7"/>
      <c r="U44" s="7"/>
      <c r="V44" s="7"/>
      <c r="W44" s="7"/>
    </row>
    <row r="45" spans="1:23" ht="12.75" customHeight="1" x14ac:dyDescent="0.25">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5">
      <c r="A46" s="7"/>
      <c r="B46" s="7"/>
      <c r="C46" s="7"/>
      <c r="D46" s="7"/>
      <c r="E46" s="7"/>
      <c r="F46" s="7"/>
      <c r="G46" s="7"/>
      <c r="H46" s="7"/>
      <c r="I46" s="7"/>
      <c r="J46" s="7"/>
      <c r="K46" s="7"/>
      <c r="L46" s="7"/>
      <c r="M46" s="7"/>
      <c r="N46" s="7"/>
      <c r="O46" s="7"/>
      <c r="P46" s="7"/>
      <c r="Q46" s="7"/>
      <c r="R46" s="7"/>
      <c r="S46" s="7"/>
      <c r="T46" s="7"/>
      <c r="U46" s="7"/>
      <c r="V46" s="7"/>
      <c r="W46" s="7"/>
    </row>
    <row r="47" spans="1:23" ht="12.75" customHeight="1" x14ac:dyDescent="0.25">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5">
      <c r="A48" s="7"/>
      <c r="B48" s="7"/>
      <c r="C48" s="7"/>
      <c r="D48" s="7"/>
      <c r="E48" s="7"/>
      <c r="F48" s="7"/>
      <c r="G48" s="7"/>
      <c r="H48" s="7"/>
      <c r="I48" s="7"/>
      <c r="J48" s="7"/>
      <c r="K48" s="7"/>
      <c r="L48" s="7"/>
      <c r="M48" s="7"/>
      <c r="N48" s="7"/>
      <c r="O48" s="7"/>
      <c r="P48" s="7"/>
      <c r="Q48" s="7"/>
      <c r="R48" s="7"/>
      <c r="S48" s="7"/>
      <c r="T48" s="7"/>
      <c r="U48" s="7"/>
      <c r="V48" s="7"/>
      <c r="W48" s="7"/>
    </row>
    <row r="49" spans="1:23" ht="12.75" customHeight="1" x14ac:dyDescent="0.25">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5">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5">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5">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5">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5">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5">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5">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5">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5">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5">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5">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5">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5">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5">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5">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5">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5">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5">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5">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5">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5">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5">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5">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5">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5">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5">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5">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5">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5">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5">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5">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5">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5">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5">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5">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5">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5">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5">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5">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5">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5">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5">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5">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5">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5">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5">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5">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5">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5">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5">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row>
    <row r="215" spans="1:23" ht="15.75" customHeight="1" x14ac:dyDescent="0.25"/>
    <row r="216" spans="1:23" ht="15.75" customHeight="1" x14ac:dyDescent="0.25"/>
    <row r="217" spans="1:23" ht="15.75" customHeight="1" x14ac:dyDescent="0.25"/>
    <row r="218" spans="1:23" ht="15.75" customHeight="1" x14ac:dyDescent="0.25"/>
    <row r="219" spans="1:23" ht="15.75" customHeight="1" x14ac:dyDescent="0.25"/>
    <row r="220" spans="1:23" ht="15.75" customHeight="1" x14ac:dyDescent="0.25"/>
    <row r="221" spans="1:23" ht="15.75" customHeight="1" x14ac:dyDescent="0.25"/>
    <row r="222" spans="1:23" ht="15.75" customHeight="1" x14ac:dyDescent="0.25"/>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
    <mergeCell ref="B18:K18"/>
    <mergeCell ref="B3:J3"/>
    <mergeCell ref="B4:J4"/>
    <mergeCell ref="C6:J6"/>
    <mergeCell ref="C8:J8"/>
    <mergeCell ref="C10:J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Z1000"/>
  <sheetViews>
    <sheetView workbookViewId="0"/>
  </sheetViews>
  <sheetFormatPr defaultColWidth="12.6328125" defaultRowHeight="15" customHeight="1" x14ac:dyDescent="0.25"/>
  <cols>
    <col min="1" max="1" width="7.7265625" customWidth="1"/>
    <col min="2" max="2" width="76.453125" customWidth="1"/>
    <col min="3" max="10" width="7.7265625" customWidth="1"/>
    <col min="11" max="11" width="6" customWidth="1"/>
    <col min="12" max="12" width="2.08984375" customWidth="1"/>
    <col min="13" max="13" width="39.453125" customWidth="1"/>
    <col min="14" max="26" width="7.6328125" customWidth="1"/>
  </cols>
  <sheetData>
    <row r="1" spans="1:26" ht="15.7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row>
    <row r="2" spans="1:26" ht="15.75" customHeight="1" x14ac:dyDescent="0.35">
      <c r="A2" s="20"/>
      <c r="B2" s="245" t="s">
        <v>9</v>
      </c>
      <c r="C2" s="241"/>
      <c r="D2" s="241"/>
      <c r="E2" s="241"/>
      <c r="F2" s="241"/>
      <c r="G2" s="241"/>
      <c r="H2" s="241"/>
      <c r="I2" s="241"/>
      <c r="J2" s="241"/>
      <c r="K2" s="241"/>
      <c r="L2" s="20"/>
      <c r="M2" s="20"/>
      <c r="N2" s="20"/>
      <c r="O2" s="20"/>
      <c r="P2" s="20"/>
      <c r="Q2" s="20"/>
      <c r="R2" s="20"/>
      <c r="S2" s="20"/>
      <c r="T2" s="20"/>
      <c r="U2" s="20"/>
      <c r="V2" s="20"/>
      <c r="W2" s="20"/>
      <c r="X2" s="20"/>
      <c r="Y2" s="20"/>
      <c r="Z2" s="20"/>
    </row>
    <row r="3" spans="1:26" ht="10.5"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row>
    <row r="4" spans="1:26" ht="108" customHeight="1" x14ac:dyDescent="0.35">
      <c r="A4" s="20"/>
      <c r="B4" s="246" t="s">
        <v>10</v>
      </c>
      <c r="C4" s="241"/>
      <c r="D4" s="241"/>
      <c r="E4" s="241"/>
      <c r="F4" s="241"/>
      <c r="G4" s="241"/>
      <c r="H4" s="241"/>
      <c r="I4" s="241"/>
      <c r="J4" s="241"/>
      <c r="K4" s="241"/>
      <c r="L4" s="20"/>
      <c r="M4" s="20"/>
      <c r="N4" s="20"/>
      <c r="O4" s="20"/>
      <c r="P4" s="20"/>
      <c r="Q4" s="20"/>
      <c r="R4" s="20"/>
      <c r="S4" s="20"/>
      <c r="T4" s="20"/>
      <c r="U4" s="20"/>
      <c r="V4" s="20"/>
      <c r="W4" s="20"/>
      <c r="X4" s="20"/>
      <c r="Y4" s="20"/>
      <c r="Z4" s="20"/>
    </row>
    <row r="5" spans="1:26" ht="15.75" customHeight="1" x14ac:dyDescent="0.35">
      <c r="A5" s="20"/>
      <c r="B5" s="21"/>
      <c r="C5" s="21"/>
      <c r="D5" s="21"/>
      <c r="E5" s="21"/>
      <c r="F5" s="21"/>
      <c r="G5" s="21"/>
      <c r="H5" s="21"/>
      <c r="I5" s="21"/>
      <c r="J5" s="21"/>
      <c r="K5" s="21"/>
      <c r="L5" s="20"/>
      <c r="M5" s="20"/>
      <c r="N5" s="20"/>
      <c r="O5" s="20"/>
      <c r="P5" s="20"/>
      <c r="Q5" s="20"/>
      <c r="R5" s="20"/>
      <c r="S5" s="20"/>
      <c r="T5" s="20"/>
      <c r="U5" s="20"/>
      <c r="V5" s="20"/>
      <c r="W5" s="20"/>
      <c r="X5" s="20"/>
      <c r="Y5" s="20"/>
      <c r="Z5" s="20"/>
    </row>
    <row r="6" spans="1:26" ht="15.75" customHeight="1" x14ac:dyDescent="0.35">
      <c r="A6" s="20"/>
      <c r="B6" s="245" t="s">
        <v>11</v>
      </c>
      <c r="C6" s="241"/>
      <c r="D6" s="241"/>
      <c r="E6" s="241"/>
      <c r="F6" s="241"/>
      <c r="G6" s="241"/>
      <c r="H6" s="241"/>
      <c r="I6" s="241"/>
      <c r="J6" s="241"/>
      <c r="K6" s="241"/>
      <c r="L6" s="20"/>
      <c r="M6" s="22" t="s">
        <v>12</v>
      </c>
      <c r="N6" s="20"/>
      <c r="O6" s="20"/>
      <c r="P6" s="20"/>
      <c r="Q6" s="20"/>
      <c r="R6" s="20"/>
      <c r="S6" s="20"/>
      <c r="T6" s="20"/>
      <c r="U6" s="20"/>
      <c r="V6" s="20"/>
      <c r="W6" s="20"/>
      <c r="X6" s="20"/>
      <c r="Y6" s="20"/>
      <c r="Z6" s="20"/>
    </row>
    <row r="7" spans="1:26" ht="15.75" customHeight="1" x14ac:dyDescent="0.35">
      <c r="A7" s="20"/>
      <c r="B7" s="23" t="s">
        <v>13</v>
      </c>
      <c r="C7" s="24"/>
      <c r="D7" s="24"/>
      <c r="E7" s="24"/>
      <c r="F7" s="24"/>
      <c r="G7" s="24"/>
      <c r="H7" s="24"/>
      <c r="I7" s="24"/>
      <c r="J7" s="24"/>
      <c r="K7" s="24"/>
      <c r="L7" s="20"/>
      <c r="M7" s="25"/>
      <c r="N7" s="20"/>
      <c r="O7" s="20"/>
      <c r="P7" s="20"/>
      <c r="Q7" s="20"/>
      <c r="R7" s="20"/>
      <c r="S7" s="20"/>
      <c r="T7" s="20"/>
      <c r="U7" s="20"/>
      <c r="V7" s="20"/>
      <c r="W7" s="20"/>
      <c r="X7" s="20"/>
      <c r="Y7" s="20"/>
      <c r="Z7" s="20"/>
    </row>
    <row r="8" spans="1:26" ht="46.5" customHeight="1" x14ac:dyDescent="0.35">
      <c r="A8" s="20"/>
      <c r="B8" s="247" t="s">
        <v>14</v>
      </c>
      <c r="C8" s="241"/>
      <c r="D8" s="241"/>
      <c r="E8" s="241"/>
      <c r="F8" s="241"/>
      <c r="G8" s="241"/>
      <c r="H8" s="241"/>
      <c r="I8" s="241"/>
      <c r="J8" s="241"/>
      <c r="K8" s="241"/>
      <c r="L8" s="20"/>
      <c r="M8" s="242"/>
      <c r="N8" s="20"/>
      <c r="O8" s="20"/>
      <c r="P8" s="20"/>
      <c r="Q8" s="20"/>
      <c r="R8" s="20"/>
      <c r="S8" s="20"/>
      <c r="T8" s="20"/>
      <c r="U8" s="20"/>
      <c r="V8" s="20"/>
      <c r="W8" s="20"/>
      <c r="X8" s="20"/>
      <c r="Y8" s="20"/>
      <c r="Z8" s="20"/>
    </row>
    <row r="9" spans="1:26" ht="15.75" customHeight="1" x14ac:dyDescent="0.35">
      <c r="A9" s="20"/>
      <c r="B9" s="26"/>
      <c r="C9" s="27"/>
      <c r="D9" s="27"/>
      <c r="E9" s="27"/>
      <c r="F9" s="27"/>
      <c r="G9" s="27"/>
      <c r="H9" s="27"/>
      <c r="I9" s="27"/>
      <c r="J9" s="27"/>
      <c r="K9" s="27"/>
      <c r="L9" s="20"/>
      <c r="M9" s="243"/>
      <c r="N9" s="20"/>
      <c r="O9" s="20"/>
      <c r="P9" s="20"/>
      <c r="Q9" s="20"/>
      <c r="R9" s="20"/>
      <c r="S9" s="20"/>
      <c r="T9" s="20"/>
      <c r="U9" s="20"/>
      <c r="V9" s="20"/>
      <c r="W9" s="20"/>
      <c r="X9" s="20"/>
      <c r="Y9" s="20"/>
      <c r="Z9" s="20"/>
    </row>
    <row r="10" spans="1:26" ht="15.75" customHeight="1" x14ac:dyDescent="0.35">
      <c r="A10" s="20"/>
      <c r="B10" s="247" t="s">
        <v>15</v>
      </c>
      <c r="C10" s="241"/>
      <c r="D10" s="241"/>
      <c r="E10" s="241"/>
      <c r="F10" s="241"/>
      <c r="G10" s="241"/>
      <c r="H10" s="241"/>
      <c r="I10" s="241"/>
      <c r="J10" s="241"/>
      <c r="K10" s="241"/>
      <c r="L10" s="20"/>
      <c r="M10" s="243"/>
      <c r="N10" s="20"/>
      <c r="O10" s="20"/>
      <c r="P10" s="20"/>
      <c r="Q10" s="20"/>
      <c r="R10" s="20"/>
      <c r="S10" s="20"/>
      <c r="T10" s="20"/>
      <c r="U10" s="20"/>
      <c r="V10" s="20"/>
      <c r="W10" s="20"/>
      <c r="X10" s="20"/>
      <c r="Y10" s="20"/>
      <c r="Z10" s="20"/>
    </row>
    <row r="11" spans="1:26" ht="15.75" customHeight="1" x14ac:dyDescent="0.35">
      <c r="A11" s="20"/>
      <c r="B11" s="26"/>
      <c r="C11" s="27"/>
      <c r="D11" s="27"/>
      <c r="E11" s="27"/>
      <c r="F11" s="27"/>
      <c r="G11" s="27"/>
      <c r="H11" s="27"/>
      <c r="I11" s="27"/>
      <c r="J11" s="27"/>
      <c r="K11" s="27"/>
      <c r="L11" s="20"/>
      <c r="M11" s="243"/>
      <c r="N11" s="20"/>
      <c r="O11" s="20"/>
      <c r="P11" s="20"/>
      <c r="Q11" s="20"/>
      <c r="R11" s="20"/>
      <c r="S11" s="20"/>
      <c r="T11" s="20"/>
      <c r="U11" s="20"/>
      <c r="V11" s="20"/>
      <c r="W11" s="20"/>
      <c r="X11" s="20"/>
      <c r="Y11" s="20"/>
      <c r="Z11" s="20"/>
    </row>
    <row r="12" spans="1:26" ht="49.5" customHeight="1" x14ac:dyDescent="0.35">
      <c r="A12" s="20"/>
      <c r="B12" s="247" t="s">
        <v>16</v>
      </c>
      <c r="C12" s="241"/>
      <c r="D12" s="241"/>
      <c r="E12" s="241"/>
      <c r="F12" s="241"/>
      <c r="G12" s="241"/>
      <c r="H12" s="241"/>
      <c r="I12" s="241"/>
      <c r="J12" s="241"/>
      <c r="K12" s="241"/>
      <c r="L12" s="20"/>
      <c r="M12" s="244"/>
      <c r="N12" s="20"/>
      <c r="O12" s="20"/>
      <c r="P12" s="20"/>
      <c r="Q12" s="20"/>
      <c r="R12" s="20"/>
      <c r="S12" s="20"/>
      <c r="T12" s="20"/>
      <c r="U12" s="20"/>
      <c r="V12" s="20"/>
      <c r="W12" s="20"/>
      <c r="X12" s="20"/>
      <c r="Y12" s="20"/>
      <c r="Z12" s="20"/>
    </row>
    <row r="13" spans="1:26" ht="15.75" customHeight="1" x14ac:dyDescent="0.35">
      <c r="A13" s="20"/>
      <c r="B13" s="21"/>
      <c r="C13" s="21"/>
      <c r="D13" s="21"/>
      <c r="E13" s="21"/>
      <c r="F13" s="21"/>
      <c r="G13" s="21"/>
      <c r="H13" s="21"/>
      <c r="I13" s="21"/>
      <c r="J13" s="21"/>
      <c r="K13" s="21"/>
      <c r="L13" s="20"/>
      <c r="M13" s="20"/>
      <c r="N13" s="20"/>
      <c r="O13" s="20"/>
      <c r="P13" s="20"/>
      <c r="Q13" s="20"/>
      <c r="R13" s="20"/>
      <c r="S13" s="20"/>
      <c r="T13" s="20"/>
      <c r="U13" s="20"/>
      <c r="V13" s="20"/>
      <c r="W13" s="20"/>
      <c r="X13" s="20"/>
      <c r="Y13" s="20"/>
      <c r="Z13" s="20"/>
    </row>
    <row r="14" spans="1:26" ht="15.75" customHeight="1" x14ac:dyDescent="0.35">
      <c r="A14" s="20"/>
      <c r="B14" s="23" t="s">
        <v>17</v>
      </c>
      <c r="C14" s="28"/>
      <c r="D14" s="28"/>
      <c r="E14" s="28"/>
      <c r="F14" s="28"/>
      <c r="G14" s="28"/>
      <c r="H14" s="28"/>
      <c r="I14" s="28"/>
      <c r="J14" s="28"/>
      <c r="K14" s="28"/>
      <c r="L14" s="20"/>
      <c r="M14" s="25"/>
      <c r="N14" s="20"/>
      <c r="O14" s="20"/>
      <c r="P14" s="20"/>
      <c r="Q14" s="20"/>
      <c r="R14" s="20"/>
      <c r="S14" s="20"/>
      <c r="T14" s="20"/>
      <c r="U14" s="20"/>
      <c r="V14" s="20"/>
      <c r="W14" s="20"/>
      <c r="X14" s="20"/>
      <c r="Y14" s="20"/>
      <c r="Z14" s="20"/>
    </row>
    <row r="15" spans="1:26" ht="35.25" customHeight="1" x14ac:dyDescent="0.35">
      <c r="A15" s="20"/>
      <c r="B15" s="247" t="s">
        <v>18</v>
      </c>
      <c r="C15" s="241"/>
      <c r="D15" s="241"/>
      <c r="E15" s="241"/>
      <c r="F15" s="241"/>
      <c r="G15" s="241"/>
      <c r="H15" s="241"/>
      <c r="I15" s="241"/>
      <c r="J15" s="241"/>
      <c r="K15" s="241"/>
      <c r="L15" s="20"/>
      <c r="M15" s="242"/>
      <c r="N15" s="20"/>
      <c r="O15" s="20"/>
      <c r="P15" s="20"/>
      <c r="Q15" s="20"/>
      <c r="R15" s="20"/>
      <c r="S15" s="20"/>
      <c r="T15" s="20"/>
      <c r="U15" s="20"/>
      <c r="V15" s="20"/>
      <c r="W15" s="20"/>
      <c r="X15" s="20"/>
      <c r="Y15" s="20"/>
      <c r="Z15" s="20"/>
    </row>
    <row r="16" spans="1:26" ht="15.75" customHeight="1" x14ac:dyDescent="0.35">
      <c r="A16" s="20"/>
      <c r="B16" s="26"/>
      <c r="C16" s="20"/>
      <c r="D16" s="20"/>
      <c r="E16" s="20"/>
      <c r="F16" s="20"/>
      <c r="G16" s="20"/>
      <c r="H16" s="20"/>
      <c r="I16" s="20"/>
      <c r="J16" s="20"/>
      <c r="K16" s="20"/>
      <c r="L16" s="20"/>
      <c r="M16" s="243"/>
      <c r="N16" s="20"/>
      <c r="O16" s="20"/>
      <c r="P16" s="20"/>
      <c r="Q16" s="20"/>
      <c r="R16" s="20"/>
      <c r="S16" s="20"/>
      <c r="T16" s="20"/>
      <c r="U16" s="20"/>
      <c r="V16" s="20"/>
      <c r="W16" s="20"/>
      <c r="X16" s="20"/>
      <c r="Y16" s="20"/>
      <c r="Z16" s="20"/>
    </row>
    <row r="17" spans="1:26" ht="15.75" customHeight="1" x14ac:dyDescent="0.35">
      <c r="A17" s="20"/>
      <c r="B17" s="247" t="s">
        <v>19</v>
      </c>
      <c r="C17" s="241"/>
      <c r="D17" s="241"/>
      <c r="E17" s="241"/>
      <c r="F17" s="241"/>
      <c r="G17" s="241"/>
      <c r="H17" s="241"/>
      <c r="I17" s="241"/>
      <c r="J17" s="241"/>
      <c r="K17" s="241"/>
      <c r="L17" s="20"/>
      <c r="M17" s="243"/>
      <c r="N17" s="20"/>
      <c r="O17" s="20"/>
      <c r="P17" s="20"/>
      <c r="Q17" s="20"/>
      <c r="R17" s="20"/>
      <c r="S17" s="20"/>
      <c r="T17" s="20"/>
      <c r="U17" s="20"/>
      <c r="V17" s="20"/>
      <c r="W17" s="20"/>
      <c r="X17" s="20"/>
      <c r="Y17" s="20"/>
      <c r="Z17" s="20"/>
    </row>
    <row r="18" spans="1:26" ht="15.75" customHeight="1" x14ac:dyDescent="0.35">
      <c r="A18" s="20"/>
      <c r="B18" s="26"/>
      <c r="C18" s="20"/>
      <c r="D18" s="20"/>
      <c r="E18" s="20"/>
      <c r="F18" s="20"/>
      <c r="G18" s="20"/>
      <c r="H18" s="20"/>
      <c r="I18" s="20"/>
      <c r="J18" s="20"/>
      <c r="K18" s="20"/>
      <c r="L18" s="20"/>
      <c r="M18" s="244"/>
      <c r="N18" s="20"/>
      <c r="O18" s="20"/>
      <c r="P18" s="20"/>
      <c r="Q18" s="20"/>
      <c r="R18" s="20"/>
      <c r="S18" s="20"/>
      <c r="T18" s="20"/>
      <c r="U18" s="20"/>
      <c r="V18" s="20"/>
      <c r="W18" s="20"/>
      <c r="X18" s="20"/>
      <c r="Y18" s="20"/>
      <c r="Z18" s="20"/>
    </row>
    <row r="19" spans="1:26" ht="15.75" customHeight="1" x14ac:dyDescent="0.35">
      <c r="A19" s="20"/>
      <c r="B19" s="23" t="s">
        <v>20</v>
      </c>
      <c r="C19" s="28"/>
      <c r="D19" s="28"/>
      <c r="E19" s="28"/>
      <c r="F19" s="28"/>
      <c r="G19" s="28"/>
      <c r="H19" s="28"/>
      <c r="I19" s="28"/>
      <c r="J19" s="28"/>
      <c r="K19" s="28"/>
      <c r="L19" s="20"/>
      <c r="M19" s="20"/>
      <c r="N19" s="20"/>
      <c r="O19" s="20"/>
      <c r="P19" s="20"/>
      <c r="Q19" s="20"/>
      <c r="R19" s="20"/>
      <c r="S19" s="20"/>
      <c r="T19" s="20"/>
      <c r="U19" s="20"/>
      <c r="V19" s="20"/>
      <c r="W19" s="20"/>
      <c r="X19" s="20"/>
      <c r="Y19" s="20"/>
      <c r="Z19" s="20"/>
    </row>
    <row r="20" spans="1:26" ht="33" customHeight="1" x14ac:dyDescent="0.35">
      <c r="A20" s="20"/>
      <c r="B20" s="247" t="s">
        <v>21</v>
      </c>
      <c r="C20" s="241"/>
      <c r="D20" s="241"/>
      <c r="E20" s="241"/>
      <c r="F20" s="241"/>
      <c r="G20" s="241"/>
      <c r="H20" s="241"/>
      <c r="I20" s="241"/>
      <c r="J20" s="241"/>
      <c r="K20" s="241"/>
      <c r="L20" s="20"/>
      <c r="M20" s="242"/>
      <c r="N20" s="20"/>
      <c r="O20" s="20"/>
      <c r="P20" s="20"/>
      <c r="Q20" s="20"/>
      <c r="R20" s="20"/>
      <c r="S20" s="20"/>
      <c r="T20" s="20"/>
      <c r="U20" s="20"/>
      <c r="V20" s="20"/>
      <c r="W20" s="20"/>
      <c r="X20" s="20"/>
      <c r="Y20" s="20"/>
      <c r="Z20" s="20"/>
    </row>
    <row r="21" spans="1:26" ht="15.75" customHeight="1" x14ac:dyDescent="0.35">
      <c r="A21" s="20"/>
      <c r="B21" s="26"/>
      <c r="C21" s="20"/>
      <c r="D21" s="20"/>
      <c r="E21" s="20"/>
      <c r="F21" s="20"/>
      <c r="G21" s="20"/>
      <c r="H21" s="20"/>
      <c r="I21" s="20"/>
      <c r="J21" s="20"/>
      <c r="K21" s="20"/>
      <c r="L21" s="20"/>
      <c r="M21" s="243"/>
      <c r="N21" s="20"/>
      <c r="O21" s="20"/>
      <c r="P21" s="20"/>
      <c r="Q21" s="20"/>
      <c r="R21" s="20"/>
      <c r="S21" s="20"/>
      <c r="T21" s="20"/>
      <c r="U21" s="20"/>
      <c r="V21" s="20"/>
      <c r="W21" s="20"/>
      <c r="X21" s="20"/>
      <c r="Y21" s="20"/>
      <c r="Z21" s="20"/>
    </row>
    <row r="22" spans="1:26" ht="15.75" customHeight="1" x14ac:dyDescent="0.35">
      <c r="A22" s="20"/>
      <c r="B22" s="247" t="s">
        <v>22</v>
      </c>
      <c r="C22" s="241"/>
      <c r="D22" s="241"/>
      <c r="E22" s="241"/>
      <c r="F22" s="241"/>
      <c r="G22" s="241"/>
      <c r="H22" s="241"/>
      <c r="I22" s="241"/>
      <c r="J22" s="241"/>
      <c r="K22" s="241"/>
      <c r="L22" s="20"/>
      <c r="M22" s="243"/>
      <c r="N22" s="20"/>
      <c r="O22" s="20"/>
      <c r="P22" s="20"/>
      <c r="Q22" s="20"/>
      <c r="R22" s="20"/>
      <c r="S22" s="20"/>
      <c r="T22" s="20"/>
      <c r="U22" s="20"/>
      <c r="V22" s="20"/>
      <c r="W22" s="20"/>
      <c r="X22" s="20"/>
      <c r="Y22" s="20"/>
      <c r="Z22" s="20"/>
    </row>
    <row r="23" spans="1:26" ht="15.75" customHeight="1" x14ac:dyDescent="0.35">
      <c r="A23" s="20"/>
      <c r="B23" s="26"/>
      <c r="C23" s="20"/>
      <c r="D23" s="20"/>
      <c r="E23" s="20"/>
      <c r="F23" s="20"/>
      <c r="G23" s="20"/>
      <c r="H23" s="20"/>
      <c r="I23" s="20"/>
      <c r="J23" s="20"/>
      <c r="K23" s="20"/>
      <c r="L23" s="20"/>
      <c r="M23" s="243"/>
      <c r="N23" s="20"/>
      <c r="O23" s="20"/>
      <c r="P23" s="20"/>
      <c r="Q23" s="20"/>
      <c r="R23" s="20"/>
      <c r="S23" s="20"/>
      <c r="T23" s="20"/>
      <c r="U23" s="20"/>
      <c r="V23" s="20"/>
      <c r="W23" s="20"/>
      <c r="X23" s="20"/>
      <c r="Y23" s="20"/>
      <c r="Z23" s="20"/>
    </row>
    <row r="24" spans="1:26" ht="30" customHeight="1" x14ac:dyDescent="0.35">
      <c r="A24" s="20"/>
      <c r="B24" s="247" t="s">
        <v>23</v>
      </c>
      <c r="C24" s="241"/>
      <c r="D24" s="241"/>
      <c r="E24" s="241"/>
      <c r="F24" s="241"/>
      <c r="G24" s="241"/>
      <c r="H24" s="241"/>
      <c r="I24" s="241"/>
      <c r="J24" s="241"/>
      <c r="K24" s="241"/>
      <c r="L24" s="20"/>
      <c r="M24" s="244"/>
      <c r="N24" s="20"/>
      <c r="O24" s="20"/>
      <c r="P24" s="20"/>
      <c r="Q24" s="20"/>
      <c r="R24" s="20"/>
      <c r="S24" s="20"/>
      <c r="T24" s="20"/>
      <c r="U24" s="20"/>
      <c r="V24" s="20"/>
      <c r="W24" s="20"/>
      <c r="X24" s="20"/>
      <c r="Y24" s="20"/>
      <c r="Z24" s="20"/>
    </row>
    <row r="25" spans="1:26" ht="15.75" customHeight="1" x14ac:dyDescent="0.35">
      <c r="A25" s="20"/>
      <c r="B25" s="26"/>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75" customHeight="1" x14ac:dyDescent="0.35">
      <c r="A26" s="20"/>
      <c r="B26" s="23" t="s">
        <v>24</v>
      </c>
      <c r="C26" s="28"/>
      <c r="D26" s="28"/>
      <c r="E26" s="28"/>
      <c r="F26" s="28"/>
      <c r="G26" s="28"/>
      <c r="H26" s="28"/>
      <c r="I26" s="28"/>
      <c r="J26" s="28"/>
      <c r="K26" s="28"/>
      <c r="L26" s="20"/>
      <c r="M26" s="20"/>
      <c r="N26" s="20"/>
      <c r="O26" s="20"/>
      <c r="P26" s="20"/>
      <c r="Q26" s="20"/>
      <c r="R26" s="20"/>
      <c r="S26" s="20"/>
      <c r="T26" s="20"/>
      <c r="U26" s="20"/>
      <c r="V26" s="20"/>
      <c r="W26" s="20"/>
      <c r="X26" s="20"/>
      <c r="Y26" s="20"/>
      <c r="Z26" s="20"/>
    </row>
    <row r="27" spans="1:26" ht="31.5" customHeight="1" x14ac:dyDescent="0.35">
      <c r="A27" s="20"/>
      <c r="B27" s="247" t="s">
        <v>25</v>
      </c>
      <c r="C27" s="241"/>
      <c r="D27" s="241"/>
      <c r="E27" s="241"/>
      <c r="F27" s="241"/>
      <c r="G27" s="241"/>
      <c r="H27" s="241"/>
      <c r="I27" s="241"/>
      <c r="J27" s="241"/>
      <c r="K27" s="241"/>
      <c r="L27" s="20"/>
      <c r="M27" s="242"/>
      <c r="N27" s="20"/>
      <c r="O27" s="20"/>
      <c r="P27" s="20"/>
      <c r="Q27" s="20"/>
      <c r="R27" s="20"/>
      <c r="S27" s="20"/>
      <c r="T27" s="20"/>
      <c r="U27" s="20"/>
      <c r="V27" s="20"/>
      <c r="W27" s="20"/>
      <c r="X27" s="20"/>
      <c r="Y27" s="20"/>
      <c r="Z27" s="20"/>
    </row>
    <row r="28" spans="1:26" ht="15.75" customHeight="1" x14ac:dyDescent="0.35">
      <c r="A28" s="20"/>
      <c r="B28" s="26"/>
      <c r="C28" s="20"/>
      <c r="D28" s="20"/>
      <c r="E28" s="20"/>
      <c r="F28" s="20"/>
      <c r="G28" s="20"/>
      <c r="H28" s="20"/>
      <c r="I28" s="20"/>
      <c r="J28" s="20"/>
      <c r="K28" s="20"/>
      <c r="L28" s="20"/>
      <c r="M28" s="243"/>
      <c r="N28" s="20"/>
      <c r="O28" s="20"/>
      <c r="P28" s="20"/>
      <c r="Q28" s="20"/>
      <c r="R28" s="20"/>
      <c r="S28" s="20"/>
      <c r="T28" s="20"/>
      <c r="U28" s="20"/>
      <c r="V28" s="20"/>
      <c r="W28" s="20"/>
      <c r="X28" s="20"/>
      <c r="Y28" s="20"/>
      <c r="Z28" s="20"/>
    </row>
    <row r="29" spans="1:26" ht="15.75" customHeight="1" x14ac:dyDescent="0.35">
      <c r="A29" s="20"/>
      <c r="B29" s="247" t="s">
        <v>26</v>
      </c>
      <c r="C29" s="241"/>
      <c r="D29" s="241"/>
      <c r="E29" s="241"/>
      <c r="F29" s="241"/>
      <c r="G29" s="241"/>
      <c r="H29" s="241"/>
      <c r="I29" s="241"/>
      <c r="J29" s="241"/>
      <c r="K29" s="241"/>
      <c r="L29" s="20"/>
      <c r="M29" s="243"/>
      <c r="N29" s="20"/>
      <c r="O29" s="20"/>
      <c r="P29" s="20"/>
      <c r="Q29" s="20"/>
      <c r="R29" s="20"/>
      <c r="S29" s="20"/>
      <c r="T29" s="20"/>
      <c r="U29" s="20"/>
      <c r="V29" s="20"/>
      <c r="W29" s="20"/>
      <c r="X29" s="20"/>
      <c r="Y29" s="20"/>
      <c r="Z29" s="20"/>
    </row>
    <row r="30" spans="1:26" ht="18.75" customHeight="1" x14ac:dyDescent="0.35">
      <c r="A30" s="20"/>
      <c r="B30" s="29"/>
      <c r="C30" s="29"/>
      <c r="D30" s="29"/>
      <c r="E30" s="29"/>
      <c r="F30" s="29"/>
      <c r="G30" s="29"/>
      <c r="H30" s="29"/>
      <c r="I30" s="29"/>
      <c r="J30" s="29"/>
      <c r="K30" s="29"/>
      <c r="L30" s="20"/>
      <c r="M30" s="244"/>
      <c r="N30" s="20"/>
      <c r="O30" s="20"/>
      <c r="P30" s="20"/>
      <c r="Q30" s="20"/>
      <c r="R30" s="20"/>
      <c r="S30" s="20"/>
      <c r="T30" s="20"/>
      <c r="U30" s="20"/>
      <c r="V30" s="20"/>
      <c r="W30" s="20"/>
      <c r="X30" s="20"/>
      <c r="Y30" s="20"/>
      <c r="Z30" s="20"/>
    </row>
    <row r="31" spans="1:26" ht="15.75" customHeight="1" x14ac:dyDescent="0.35">
      <c r="A31" s="20"/>
      <c r="B31" s="23" t="s">
        <v>27</v>
      </c>
      <c r="C31" s="28"/>
      <c r="D31" s="28"/>
      <c r="E31" s="28"/>
      <c r="F31" s="28"/>
      <c r="G31" s="28"/>
      <c r="H31" s="28"/>
      <c r="I31" s="28"/>
      <c r="J31" s="28"/>
      <c r="K31" s="28"/>
      <c r="L31" s="20"/>
      <c r="M31" s="20"/>
      <c r="N31" s="20"/>
      <c r="O31" s="20"/>
      <c r="P31" s="20"/>
      <c r="Q31" s="20"/>
      <c r="R31" s="20"/>
      <c r="S31" s="20"/>
      <c r="T31" s="20"/>
      <c r="U31" s="20"/>
      <c r="V31" s="20"/>
      <c r="W31" s="20"/>
      <c r="X31" s="20"/>
      <c r="Y31" s="20"/>
      <c r="Z31" s="20"/>
    </row>
    <row r="32" spans="1:26" ht="31.5" customHeight="1" x14ac:dyDescent="0.35">
      <c r="A32" s="20"/>
      <c r="B32" s="247" t="s">
        <v>28</v>
      </c>
      <c r="C32" s="241"/>
      <c r="D32" s="241"/>
      <c r="E32" s="241"/>
      <c r="F32" s="241"/>
      <c r="G32" s="241"/>
      <c r="H32" s="241"/>
      <c r="I32" s="241"/>
      <c r="J32" s="241"/>
      <c r="K32" s="241"/>
      <c r="L32" s="20"/>
      <c r="M32" s="242"/>
      <c r="N32" s="20"/>
      <c r="O32" s="20"/>
      <c r="P32" s="20"/>
      <c r="Q32" s="20"/>
      <c r="R32" s="20"/>
      <c r="S32" s="20"/>
      <c r="T32" s="20"/>
      <c r="U32" s="20"/>
      <c r="V32" s="20"/>
      <c r="W32" s="20"/>
      <c r="X32" s="20"/>
      <c r="Y32" s="20"/>
      <c r="Z32" s="20"/>
    </row>
    <row r="33" spans="1:26" ht="15.75" customHeight="1" x14ac:dyDescent="0.35">
      <c r="A33" s="20"/>
      <c r="B33" s="20"/>
      <c r="C33" s="20"/>
      <c r="D33" s="20"/>
      <c r="E33" s="20"/>
      <c r="F33" s="20"/>
      <c r="G33" s="20"/>
      <c r="H33" s="20"/>
      <c r="I33" s="20"/>
      <c r="J33" s="20"/>
      <c r="K33" s="20"/>
      <c r="L33" s="20"/>
      <c r="M33" s="244"/>
      <c r="N33" s="20"/>
      <c r="O33" s="20"/>
      <c r="P33" s="20"/>
      <c r="Q33" s="20"/>
      <c r="R33" s="20"/>
      <c r="S33" s="20"/>
      <c r="T33" s="20"/>
      <c r="U33" s="20"/>
      <c r="V33" s="20"/>
      <c r="W33" s="20"/>
      <c r="X33" s="20"/>
      <c r="Y33" s="20"/>
      <c r="Z33" s="20"/>
    </row>
    <row r="34" spans="1:26" ht="15.75" customHeight="1" x14ac:dyDescent="0.35">
      <c r="A34" s="20"/>
      <c r="B34" s="248" t="s">
        <v>29</v>
      </c>
      <c r="C34" s="241"/>
      <c r="D34" s="241"/>
      <c r="E34" s="241"/>
      <c r="F34" s="241"/>
      <c r="G34" s="241"/>
      <c r="H34" s="241"/>
      <c r="I34" s="241"/>
      <c r="J34" s="241"/>
      <c r="K34" s="241"/>
      <c r="L34" s="20"/>
      <c r="M34" s="20"/>
      <c r="N34" s="20"/>
      <c r="O34" s="20"/>
      <c r="P34" s="20"/>
      <c r="Q34" s="20"/>
      <c r="R34" s="20"/>
      <c r="S34" s="20"/>
      <c r="T34" s="20"/>
      <c r="U34" s="20"/>
      <c r="V34" s="20"/>
      <c r="W34" s="20"/>
      <c r="X34" s="20"/>
      <c r="Y34" s="20"/>
      <c r="Z34" s="20"/>
    </row>
    <row r="35" spans="1:26" ht="15.75" customHeight="1" x14ac:dyDescent="0.35">
      <c r="A35" s="20"/>
      <c r="B35" s="20" t="s">
        <v>30</v>
      </c>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5.75" customHeight="1" x14ac:dyDescent="0.35">
      <c r="A36" s="20"/>
      <c r="B36" s="20" t="s">
        <v>31</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5.75" customHeight="1" x14ac:dyDescent="0.35">
      <c r="A37" s="20"/>
      <c r="B37" s="20" t="s">
        <v>32</v>
      </c>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5.75" customHeight="1" x14ac:dyDescent="0.35">
      <c r="A38" s="20"/>
      <c r="B38" s="20" t="s">
        <v>33</v>
      </c>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5.75" customHeight="1" x14ac:dyDescent="0.35">
      <c r="A39" s="20"/>
      <c r="B39" s="20" t="s">
        <v>34</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75" customHeight="1" x14ac:dyDescent="0.35">
      <c r="A40" s="20"/>
      <c r="B40" s="20" t="s">
        <v>35</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75" customHeight="1" x14ac:dyDescent="0.35">
      <c r="A41" s="20"/>
      <c r="B41" s="20" t="s">
        <v>36</v>
      </c>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75" customHeight="1" x14ac:dyDescent="0.35">
      <c r="A42" s="20"/>
      <c r="B42" s="20" t="s">
        <v>37</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75" customHeight="1" x14ac:dyDescent="0.3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customHeight="1" x14ac:dyDescent="0.35">
      <c r="A44" s="20"/>
      <c r="B44" s="248" t="s">
        <v>38</v>
      </c>
      <c r="C44" s="241"/>
      <c r="D44" s="241"/>
      <c r="E44" s="241"/>
      <c r="F44" s="241"/>
      <c r="G44" s="241"/>
      <c r="H44" s="241"/>
      <c r="I44" s="241"/>
      <c r="J44" s="241"/>
      <c r="K44" s="241"/>
      <c r="L44" s="20"/>
      <c r="M44" s="20"/>
      <c r="N44" s="20"/>
      <c r="O44" s="20"/>
      <c r="P44" s="20"/>
      <c r="Q44" s="20"/>
      <c r="R44" s="20"/>
      <c r="S44" s="20"/>
      <c r="T44" s="20"/>
      <c r="U44" s="20"/>
      <c r="V44" s="20"/>
      <c r="W44" s="20"/>
      <c r="X44" s="20"/>
      <c r="Y44" s="20"/>
      <c r="Z44" s="20"/>
    </row>
    <row r="45" spans="1:26" ht="15.75" customHeight="1" x14ac:dyDescent="0.35">
      <c r="A45" s="20"/>
      <c r="B45" s="20" t="s">
        <v>39</v>
      </c>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customHeight="1" x14ac:dyDescent="0.35">
      <c r="A46" s="20"/>
      <c r="B46" s="20" t="s">
        <v>40</v>
      </c>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customHeight="1" x14ac:dyDescent="0.35">
      <c r="A47" s="20"/>
      <c r="B47" s="20" t="s">
        <v>41</v>
      </c>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75" customHeight="1"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customHeight="1" x14ac:dyDescent="0.35">
      <c r="A49" s="20"/>
      <c r="B49" s="248" t="s">
        <v>42</v>
      </c>
      <c r="C49" s="241"/>
      <c r="D49" s="241"/>
      <c r="E49" s="241"/>
      <c r="F49" s="241"/>
      <c r="G49" s="241"/>
      <c r="H49" s="241"/>
      <c r="I49" s="241"/>
      <c r="J49" s="241"/>
      <c r="K49" s="241"/>
      <c r="L49" s="20"/>
      <c r="M49" s="20"/>
      <c r="N49" s="20"/>
      <c r="O49" s="20"/>
      <c r="P49" s="20"/>
      <c r="Q49" s="20"/>
      <c r="R49" s="20"/>
      <c r="S49" s="20"/>
      <c r="T49" s="20"/>
      <c r="U49" s="20"/>
      <c r="V49" s="20"/>
      <c r="W49" s="20"/>
      <c r="X49" s="20"/>
      <c r="Y49" s="20"/>
      <c r="Z49" s="20"/>
    </row>
    <row r="50" spans="1:26" ht="15.75" customHeight="1" x14ac:dyDescent="0.35">
      <c r="A50" s="20"/>
      <c r="B50" s="30" t="s">
        <v>43</v>
      </c>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customHeight="1" x14ac:dyDescent="0.35">
      <c r="A51" s="20"/>
      <c r="B51" s="30" t="s">
        <v>44</v>
      </c>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customHeight="1" x14ac:dyDescent="0.35">
      <c r="A52" s="20"/>
      <c r="B52" s="30" t="s">
        <v>45</v>
      </c>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75" customHeight="1" x14ac:dyDescent="0.35">
      <c r="A53" s="20"/>
      <c r="B53" s="30" t="s">
        <v>46</v>
      </c>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customHeight="1" x14ac:dyDescent="0.3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customHeight="1" x14ac:dyDescent="0.3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75" customHeight="1" x14ac:dyDescent="0.3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75" customHeight="1" x14ac:dyDescent="0.3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customHeight="1" x14ac:dyDescent="0.3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75" customHeight="1" x14ac:dyDescent="0.3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75" customHeight="1" x14ac:dyDescent="0.3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customHeight="1" x14ac:dyDescent="0.3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customHeight="1" x14ac:dyDescent="0.3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customHeight="1" x14ac:dyDescent="0.3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75" customHeight="1"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customHeight="1"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75" customHeight="1"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75" customHeight="1"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3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x14ac:dyDescent="0.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x14ac:dyDescent="0.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x14ac:dyDescent="0.3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x14ac:dyDescent="0.3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x14ac:dyDescent="0.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x14ac:dyDescent="0.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x14ac:dyDescent="0.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x14ac:dyDescent="0.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x14ac:dyDescent="0.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3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3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3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3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3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3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3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3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3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3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3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3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3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3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3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3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3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3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3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3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3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3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3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3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3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3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3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3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3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3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3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3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3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3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3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3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3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3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3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3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3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3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3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3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3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3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3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3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3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3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3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3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3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3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3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3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3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3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3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3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3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3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3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3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3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3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3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3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3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3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3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3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3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3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3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3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3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3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3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3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3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3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3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3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3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3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3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3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3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3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3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25"/>
    <row r="255" spans="1:26" ht="15.75" customHeight="1" x14ac:dyDescent="0.25"/>
    <row r="256" spans="1:2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2">
    <mergeCell ref="B12:K12"/>
    <mergeCell ref="B15:K15"/>
    <mergeCell ref="B34:K34"/>
    <mergeCell ref="B44:K44"/>
    <mergeCell ref="B49:K49"/>
    <mergeCell ref="B17:K17"/>
    <mergeCell ref="B20:K20"/>
    <mergeCell ref="B22:K22"/>
    <mergeCell ref="B24:K24"/>
    <mergeCell ref="B27:K27"/>
    <mergeCell ref="B29:K29"/>
    <mergeCell ref="B32:K32"/>
    <mergeCell ref="B2:K2"/>
    <mergeCell ref="B4:K4"/>
    <mergeCell ref="B6:K6"/>
    <mergeCell ref="B8:K8"/>
    <mergeCell ref="B10:K10"/>
    <mergeCell ref="M8:M12"/>
    <mergeCell ref="M15:M18"/>
    <mergeCell ref="M20:M24"/>
    <mergeCell ref="M27:M30"/>
    <mergeCell ref="M32:M33"/>
  </mergeCells>
  <hyperlinks>
    <hyperlink ref="B50" r:id="rId1" xr:uid="{00000000-0004-0000-0200-000000000000}"/>
    <hyperlink ref="B51" r:id="rId2" xr:uid="{00000000-0004-0000-0200-000001000000}"/>
    <hyperlink ref="B52" r:id="rId3" xr:uid="{00000000-0004-0000-0200-000002000000}"/>
    <hyperlink ref="B53" r:id="rId4" xr:uid="{00000000-0004-0000-0200-000003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597E3"/>
    <outlinePr summaryBelow="0" summaryRight="0"/>
  </sheetPr>
  <dimension ref="B1:F1000"/>
  <sheetViews>
    <sheetView showGridLines="0" workbookViewId="0"/>
  </sheetViews>
  <sheetFormatPr defaultColWidth="12.6328125" defaultRowHeight="15" customHeight="1" x14ac:dyDescent="0.25"/>
  <cols>
    <col min="1" max="2" width="12.453125" customWidth="1"/>
    <col min="3" max="3" width="15.453125" customWidth="1"/>
    <col min="4" max="4" width="63.90625" customWidth="1"/>
    <col min="5" max="5" width="89.90625" customWidth="1"/>
    <col min="6" max="6" width="20.453125" customWidth="1"/>
  </cols>
  <sheetData>
    <row r="1" spans="2:6" ht="15.75" customHeight="1" x14ac:dyDescent="0.25">
      <c r="B1" s="31"/>
      <c r="C1" s="31"/>
      <c r="D1" s="31"/>
      <c r="E1" s="31"/>
      <c r="F1" s="31"/>
    </row>
    <row r="2" spans="2:6" ht="15.75" customHeight="1" x14ac:dyDescent="0.25">
      <c r="B2" s="249" t="s">
        <v>47</v>
      </c>
      <c r="C2" s="241"/>
      <c r="D2" s="241"/>
      <c r="E2" s="241"/>
      <c r="F2" s="241"/>
    </row>
    <row r="3" spans="2:6" ht="1.5" customHeight="1" x14ac:dyDescent="0.25">
      <c r="B3" s="250"/>
      <c r="C3" s="251"/>
      <c r="D3" s="251"/>
      <c r="E3" s="251"/>
      <c r="F3" s="252"/>
    </row>
    <row r="4" spans="2:6" ht="15.75" customHeight="1" x14ac:dyDescent="0.25">
      <c r="B4" s="32"/>
      <c r="C4" s="33"/>
      <c r="D4" s="33" t="s">
        <v>48</v>
      </c>
      <c r="E4" s="33" t="s">
        <v>49</v>
      </c>
      <c r="F4" s="34" t="s">
        <v>50</v>
      </c>
    </row>
    <row r="5" spans="2:6" ht="244.5" customHeight="1" x14ac:dyDescent="0.25">
      <c r="B5" s="35">
        <v>1</v>
      </c>
      <c r="C5" s="36" t="s">
        <v>51</v>
      </c>
      <c r="D5" s="37" t="s">
        <v>52</v>
      </c>
      <c r="E5" s="38" t="s">
        <v>53</v>
      </c>
      <c r="F5" s="39" t="s">
        <v>54</v>
      </c>
    </row>
    <row r="6" spans="2:6" ht="147" customHeight="1" x14ac:dyDescent="0.25">
      <c r="B6" s="35">
        <v>2</v>
      </c>
      <c r="C6" s="36" t="s">
        <v>55</v>
      </c>
      <c r="D6" s="37" t="s">
        <v>56</v>
      </c>
      <c r="E6" s="38" t="s">
        <v>57</v>
      </c>
      <c r="F6" s="40" t="s">
        <v>54</v>
      </c>
    </row>
    <row r="7" spans="2:6" ht="264" customHeight="1" x14ac:dyDescent="0.25">
      <c r="B7" s="35">
        <v>3</v>
      </c>
      <c r="C7" s="36" t="s">
        <v>58</v>
      </c>
      <c r="D7" s="37" t="s">
        <v>59</v>
      </c>
      <c r="E7" s="38" t="s">
        <v>60</v>
      </c>
      <c r="F7" s="40" t="s">
        <v>61</v>
      </c>
    </row>
    <row r="8" spans="2:6" ht="159" customHeight="1" x14ac:dyDescent="0.25">
      <c r="B8" s="41">
        <v>4</v>
      </c>
      <c r="C8" s="42" t="s">
        <v>62</v>
      </c>
      <c r="D8" s="43" t="s">
        <v>63</v>
      </c>
      <c r="E8" s="44" t="s">
        <v>64</v>
      </c>
      <c r="F8" s="45" t="s">
        <v>61</v>
      </c>
    </row>
    <row r="9" spans="2:6" ht="15.75" customHeight="1" x14ac:dyDescent="0.25"/>
    <row r="10" spans="2:6" ht="15.75" customHeight="1" x14ac:dyDescent="0.25"/>
    <row r="11" spans="2:6" ht="15.75" customHeight="1" x14ac:dyDescent="0.25"/>
    <row r="12" spans="2:6" ht="15.75" customHeight="1" x14ac:dyDescent="0.25"/>
    <row r="13" spans="2:6" ht="15.75" customHeight="1" x14ac:dyDescent="0.25"/>
    <row r="14" spans="2:6" ht="15.75" customHeight="1" x14ac:dyDescent="0.25"/>
    <row r="15" spans="2:6" ht="15.75" customHeight="1" x14ac:dyDescent="0.25"/>
    <row r="16" spans="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2:F2"/>
    <mergeCell ref="B3:F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DCCEE"/>
  </sheetPr>
  <dimension ref="A1:W999"/>
  <sheetViews>
    <sheetView showGridLines="0" tabSelected="1" workbookViewId="0">
      <selection activeCell="F17" sqref="F17"/>
    </sheetView>
  </sheetViews>
  <sheetFormatPr defaultColWidth="12.6328125" defaultRowHeight="15" customHeight="1" x14ac:dyDescent="0.25"/>
  <cols>
    <col min="1" max="1" width="9.36328125" customWidth="1"/>
    <col min="2" max="2" width="21.90625" customWidth="1"/>
    <col min="3" max="12" width="9.36328125" customWidth="1"/>
    <col min="13" max="23" width="11.08984375" customWidth="1"/>
  </cols>
  <sheetData>
    <row r="1" spans="1:23" ht="12.75" customHeight="1" x14ac:dyDescent="0.25">
      <c r="A1" s="7"/>
      <c r="B1" s="7"/>
      <c r="C1" s="7"/>
      <c r="D1" s="7"/>
      <c r="E1" s="7"/>
      <c r="F1" s="7"/>
      <c r="G1" s="7"/>
      <c r="H1" s="7"/>
      <c r="I1" s="7"/>
      <c r="J1" s="7"/>
      <c r="K1" s="7"/>
      <c r="L1" s="7"/>
      <c r="M1" s="7"/>
      <c r="N1" s="7"/>
      <c r="O1" s="7"/>
      <c r="P1" s="7"/>
      <c r="Q1" s="7"/>
      <c r="R1" s="7"/>
      <c r="S1" s="7"/>
      <c r="T1" s="7"/>
      <c r="U1" s="7"/>
      <c r="V1" s="7"/>
      <c r="W1" s="7"/>
    </row>
    <row r="2" spans="1:23" ht="12.75" customHeight="1" x14ac:dyDescent="0.25">
      <c r="A2" s="7"/>
      <c r="B2" s="7"/>
      <c r="C2" s="7"/>
      <c r="D2" s="7"/>
      <c r="E2" s="7"/>
      <c r="F2" s="7"/>
      <c r="G2" s="7"/>
      <c r="H2" s="7"/>
      <c r="I2" s="7"/>
      <c r="J2" s="7"/>
      <c r="K2" s="7"/>
      <c r="L2" s="7"/>
      <c r="M2" s="7"/>
      <c r="N2" s="7"/>
      <c r="O2" s="7"/>
      <c r="P2" s="7"/>
      <c r="Q2" s="7"/>
      <c r="R2" s="7"/>
      <c r="S2" s="7"/>
      <c r="T2" s="7"/>
      <c r="U2" s="7"/>
      <c r="V2" s="7"/>
      <c r="W2" s="7"/>
    </row>
    <row r="3" spans="1:23" ht="15.75" customHeight="1" x14ac:dyDescent="0.4">
      <c r="A3" s="7"/>
      <c r="B3" s="253" t="s">
        <v>65</v>
      </c>
      <c r="C3" s="232"/>
      <c r="D3" s="232"/>
      <c r="E3" s="232"/>
      <c r="F3" s="232"/>
      <c r="G3" s="232"/>
      <c r="H3" s="232"/>
      <c r="I3" s="232"/>
      <c r="J3" s="233"/>
      <c r="K3" s="8"/>
      <c r="L3" s="8"/>
      <c r="M3" s="7"/>
      <c r="N3" s="7"/>
      <c r="O3" s="7"/>
      <c r="P3" s="7"/>
      <c r="Q3" s="7"/>
      <c r="R3" s="7"/>
      <c r="S3" s="7"/>
      <c r="T3" s="7"/>
      <c r="U3" s="7"/>
      <c r="V3" s="7"/>
      <c r="W3" s="7"/>
    </row>
    <row r="4" spans="1:23" ht="14.5" x14ac:dyDescent="0.35">
      <c r="A4" s="7"/>
      <c r="B4" s="234" t="s">
        <v>66</v>
      </c>
      <c r="C4" s="235"/>
      <c r="D4" s="235"/>
      <c r="E4" s="235"/>
      <c r="F4" s="235"/>
      <c r="G4" s="235"/>
      <c r="H4" s="235"/>
      <c r="I4" s="235"/>
      <c r="J4" s="236"/>
      <c r="K4" s="8"/>
      <c r="L4" s="8"/>
      <c r="M4" s="7"/>
      <c r="N4" s="7"/>
      <c r="O4" s="7"/>
      <c r="P4" s="7"/>
      <c r="Q4" s="7"/>
      <c r="R4" s="7"/>
      <c r="S4" s="7"/>
      <c r="T4" s="7"/>
      <c r="U4" s="7"/>
      <c r="V4" s="7"/>
      <c r="W4" s="7"/>
    </row>
    <row r="5" spans="1:23" ht="12.75" customHeight="1" x14ac:dyDescent="0.35">
      <c r="A5" s="7"/>
      <c r="B5" s="9"/>
      <c r="C5" s="10"/>
      <c r="D5" s="10"/>
      <c r="E5" s="10"/>
      <c r="F5" s="10"/>
      <c r="G5" s="10"/>
      <c r="H5" s="10"/>
      <c r="I5" s="10"/>
      <c r="J5" s="10"/>
      <c r="K5" s="8"/>
      <c r="L5" s="8"/>
      <c r="M5" s="7"/>
      <c r="N5" s="7"/>
      <c r="O5" s="7"/>
      <c r="P5" s="7"/>
      <c r="Q5" s="7"/>
      <c r="R5" s="7"/>
      <c r="S5" s="7"/>
      <c r="T5" s="7"/>
      <c r="U5" s="7"/>
      <c r="V5" s="7"/>
      <c r="W5" s="7"/>
    </row>
    <row r="6" spans="1:23" ht="15.5" x14ac:dyDescent="0.35">
      <c r="A6" s="7"/>
      <c r="B6" s="46" t="s">
        <v>67</v>
      </c>
      <c r="C6" s="254">
        <v>2022</v>
      </c>
      <c r="D6" s="232"/>
      <c r="E6" s="232"/>
      <c r="F6" s="232"/>
      <c r="G6" s="232"/>
      <c r="H6" s="232"/>
      <c r="I6" s="232"/>
      <c r="J6" s="233"/>
      <c r="K6" s="8"/>
      <c r="L6" s="8"/>
      <c r="M6" s="7"/>
      <c r="N6" s="7"/>
      <c r="O6" s="7"/>
      <c r="P6" s="7"/>
      <c r="Q6" s="7"/>
      <c r="R6" s="7"/>
      <c r="S6" s="7"/>
      <c r="T6" s="7"/>
      <c r="U6" s="7"/>
      <c r="V6" s="7"/>
      <c r="W6" s="7"/>
    </row>
    <row r="7" spans="1:23" ht="15.75" customHeight="1" x14ac:dyDescent="0.35">
      <c r="A7" s="7"/>
      <c r="B7" s="47"/>
      <c r="C7" s="48"/>
      <c r="D7" s="48"/>
      <c r="E7" s="48"/>
      <c r="F7" s="48"/>
      <c r="G7" s="48"/>
      <c r="H7" s="48"/>
      <c r="I7" s="48"/>
      <c r="J7" s="48"/>
      <c r="K7" s="16"/>
      <c r="L7" s="8"/>
      <c r="M7" s="7"/>
      <c r="N7" s="7"/>
      <c r="O7" s="7"/>
      <c r="P7" s="7"/>
      <c r="Q7" s="7"/>
      <c r="R7" s="7"/>
      <c r="S7" s="7"/>
      <c r="T7" s="7"/>
      <c r="U7" s="7"/>
      <c r="V7" s="7"/>
      <c r="W7" s="7"/>
    </row>
    <row r="8" spans="1:23" ht="31" x14ac:dyDescent="0.35">
      <c r="A8" s="7"/>
      <c r="B8" s="49" t="s">
        <v>68</v>
      </c>
      <c r="C8" s="255">
        <v>0.03</v>
      </c>
      <c r="D8" s="232"/>
      <c r="E8" s="232"/>
      <c r="F8" s="232"/>
      <c r="G8" s="232"/>
      <c r="H8" s="232"/>
      <c r="I8" s="232"/>
      <c r="J8" s="233"/>
      <c r="K8" s="16"/>
      <c r="L8" s="8"/>
      <c r="M8" s="7"/>
      <c r="N8" s="7"/>
      <c r="O8" s="7"/>
      <c r="P8" s="7"/>
      <c r="Q8" s="7"/>
      <c r="R8" s="7"/>
      <c r="S8" s="7"/>
      <c r="T8" s="7"/>
      <c r="U8" s="7"/>
      <c r="V8" s="7"/>
      <c r="W8" s="7"/>
    </row>
    <row r="9" spans="1:23" ht="15.75" customHeight="1" x14ac:dyDescent="0.35">
      <c r="A9" s="7"/>
      <c r="B9" s="50"/>
      <c r="C9" s="18"/>
      <c r="D9" s="18"/>
      <c r="E9" s="18"/>
      <c r="F9" s="18"/>
      <c r="G9" s="18"/>
      <c r="H9" s="18"/>
      <c r="I9" s="18"/>
      <c r="J9" s="18"/>
      <c r="K9" s="8"/>
      <c r="L9" s="8"/>
      <c r="M9" s="7"/>
      <c r="N9" s="7"/>
      <c r="O9" s="7"/>
      <c r="P9" s="7"/>
      <c r="Q9" s="7"/>
      <c r="R9" s="7"/>
      <c r="S9" s="7"/>
      <c r="T9" s="7"/>
      <c r="U9" s="7"/>
      <c r="V9" s="7"/>
      <c r="W9" s="7"/>
    </row>
    <row r="10" spans="1:23" ht="46.5" x14ac:dyDescent="0.35">
      <c r="A10" s="7"/>
      <c r="B10" s="51" t="s">
        <v>69</v>
      </c>
      <c r="C10" s="256">
        <v>0.15</v>
      </c>
      <c r="D10" s="235"/>
      <c r="E10" s="235"/>
      <c r="F10" s="235"/>
      <c r="G10" s="235"/>
      <c r="H10" s="235"/>
      <c r="I10" s="235"/>
      <c r="J10" s="236"/>
      <c r="K10" s="8"/>
      <c r="L10" s="8"/>
      <c r="M10" s="7"/>
      <c r="N10" s="7"/>
      <c r="O10" s="7"/>
      <c r="P10" s="7"/>
      <c r="Q10" s="7"/>
      <c r="R10" s="7"/>
      <c r="S10" s="7"/>
      <c r="T10" s="7"/>
      <c r="U10" s="7"/>
      <c r="V10" s="7"/>
      <c r="W10" s="7"/>
    </row>
    <row r="11" spans="1:23" ht="15.75" customHeight="1" x14ac:dyDescent="0.3">
      <c r="A11" s="7"/>
      <c r="K11" s="8"/>
      <c r="L11" s="8"/>
      <c r="M11" s="7"/>
      <c r="N11" s="7"/>
      <c r="O11" s="7"/>
      <c r="P11" s="7"/>
      <c r="Q11" s="7"/>
      <c r="R11" s="7"/>
      <c r="S11" s="7"/>
      <c r="T11" s="7"/>
      <c r="U11" s="7"/>
      <c r="V11" s="7"/>
      <c r="W11" s="7"/>
    </row>
    <row r="12" spans="1:23" ht="12.75" customHeight="1" x14ac:dyDescent="0.3">
      <c r="A12" s="7"/>
      <c r="K12" s="8"/>
      <c r="L12" s="8"/>
      <c r="M12" s="7"/>
      <c r="N12" s="7"/>
      <c r="O12" s="7"/>
      <c r="P12" s="7"/>
      <c r="Q12" s="7"/>
      <c r="R12" s="7"/>
      <c r="S12" s="7"/>
      <c r="T12" s="7"/>
      <c r="U12" s="7"/>
      <c r="V12" s="7"/>
      <c r="W12" s="7"/>
    </row>
    <row r="13" spans="1:23" ht="15.75" customHeight="1" x14ac:dyDescent="0.3">
      <c r="A13" s="7"/>
      <c r="K13" s="8"/>
      <c r="L13" s="8"/>
      <c r="M13" s="7"/>
      <c r="N13" s="7"/>
      <c r="O13" s="7"/>
      <c r="P13" s="7"/>
      <c r="Q13" s="7"/>
      <c r="R13" s="7"/>
      <c r="S13" s="7"/>
      <c r="T13" s="7"/>
      <c r="U13" s="7"/>
      <c r="V13" s="7"/>
      <c r="W13" s="7"/>
    </row>
    <row r="14" spans="1:23" ht="12.75" customHeight="1" x14ac:dyDescent="0.3">
      <c r="A14" s="7"/>
      <c r="B14" s="8"/>
      <c r="C14" s="8"/>
      <c r="D14" s="8"/>
      <c r="E14" s="8"/>
      <c r="F14" s="8"/>
      <c r="G14" s="8"/>
      <c r="H14" s="8"/>
      <c r="I14" s="8"/>
      <c r="J14" s="8"/>
      <c r="K14" s="8"/>
      <c r="L14" s="8"/>
      <c r="M14" s="7"/>
      <c r="N14" s="7"/>
      <c r="O14" s="7"/>
      <c r="P14" s="7"/>
      <c r="Q14" s="7"/>
      <c r="R14" s="7"/>
      <c r="S14" s="7"/>
      <c r="T14" s="7"/>
      <c r="U14" s="7"/>
      <c r="V14" s="7"/>
      <c r="W14" s="7"/>
    </row>
    <row r="15" spans="1:23" ht="12.75" customHeight="1" x14ac:dyDescent="0.3">
      <c r="A15" s="7"/>
      <c r="B15" s="8"/>
      <c r="C15" s="8"/>
      <c r="D15" s="8"/>
      <c r="E15" s="8"/>
      <c r="F15" s="8"/>
      <c r="G15" s="8"/>
      <c r="H15" s="8"/>
      <c r="I15" s="8"/>
      <c r="J15" s="8"/>
      <c r="K15" s="8"/>
      <c r="L15" s="8"/>
      <c r="M15" s="7"/>
      <c r="N15" s="7"/>
      <c r="O15" s="7"/>
      <c r="P15" s="7"/>
      <c r="Q15" s="7"/>
      <c r="R15" s="7"/>
      <c r="S15" s="7"/>
      <c r="T15" s="7"/>
      <c r="U15" s="7"/>
      <c r="V15" s="7"/>
      <c r="W15" s="7"/>
    </row>
    <row r="16" spans="1:23" ht="12.75" customHeight="1" x14ac:dyDescent="0.3">
      <c r="A16" s="7"/>
      <c r="B16" s="8"/>
      <c r="C16" s="8"/>
      <c r="D16" s="8"/>
      <c r="E16" s="8"/>
      <c r="F16" s="8"/>
      <c r="G16" s="8"/>
      <c r="H16" s="8"/>
      <c r="I16" s="8"/>
      <c r="J16" s="8"/>
      <c r="K16" s="8"/>
      <c r="L16" s="8"/>
      <c r="M16" s="7"/>
      <c r="N16" s="7"/>
      <c r="O16" s="7"/>
      <c r="P16" s="7"/>
      <c r="Q16" s="7"/>
      <c r="R16" s="7"/>
      <c r="S16" s="7"/>
      <c r="T16" s="7"/>
      <c r="U16" s="7"/>
      <c r="V16" s="7"/>
      <c r="W16" s="7"/>
    </row>
    <row r="17" spans="1:23" ht="12.75" customHeight="1" x14ac:dyDescent="0.3">
      <c r="A17" s="7"/>
      <c r="B17" s="8"/>
      <c r="C17" s="8"/>
      <c r="D17" s="8"/>
      <c r="E17" s="8"/>
      <c r="F17" s="8"/>
      <c r="G17" s="8"/>
      <c r="H17" s="8"/>
      <c r="I17" s="8"/>
      <c r="J17" s="8"/>
      <c r="K17" s="8"/>
      <c r="L17" s="8"/>
      <c r="M17" s="7"/>
      <c r="N17" s="7"/>
      <c r="O17" s="7"/>
      <c r="P17" s="7"/>
      <c r="Q17" s="7"/>
      <c r="R17" s="7"/>
      <c r="S17" s="7"/>
      <c r="T17" s="7"/>
      <c r="U17" s="7"/>
      <c r="V17" s="7"/>
      <c r="W17" s="7"/>
    </row>
    <row r="18" spans="1:23" ht="12.75" customHeight="1" x14ac:dyDescent="0.3">
      <c r="A18" s="7"/>
      <c r="B18" s="240"/>
      <c r="C18" s="241"/>
      <c r="D18" s="241"/>
      <c r="E18" s="241"/>
      <c r="F18" s="241"/>
      <c r="G18" s="241"/>
      <c r="H18" s="241"/>
      <c r="I18" s="241"/>
      <c r="J18" s="241"/>
      <c r="K18" s="241"/>
      <c r="L18" s="8"/>
      <c r="M18" s="7"/>
      <c r="N18" s="7"/>
      <c r="O18" s="7"/>
      <c r="P18" s="7"/>
      <c r="Q18" s="7"/>
      <c r="R18" s="7"/>
      <c r="S18" s="7"/>
      <c r="T18" s="7"/>
      <c r="U18" s="7"/>
      <c r="V18" s="7"/>
      <c r="W18" s="7"/>
    </row>
    <row r="19" spans="1:23" ht="12.75" customHeight="1" x14ac:dyDescent="0.3">
      <c r="A19" s="7"/>
      <c r="B19" s="8"/>
      <c r="C19" s="8"/>
      <c r="D19" s="8"/>
      <c r="E19" s="8"/>
      <c r="F19" s="8"/>
      <c r="G19" s="8"/>
      <c r="H19" s="8"/>
      <c r="I19" s="8"/>
      <c r="J19" s="8"/>
      <c r="K19" s="8"/>
      <c r="L19" s="8"/>
      <c r="M19" s="7"/>
      <c r="N19" s="7"/>
      <c r="O19" s="7"/>
      <c r="P19" s="7"/>
      <c r="Q19" s="7"/>
      <c r="R19" s="7"/>
      <c r="S19" s="7"/>
      <c r="T19" s="7"/>
      <c r="U19" s="7"/>
      <c r="V19" s="7"/>
      <c r="W19" s="7"/>
    </row>
    <row r="20" spans="1:23" ht="12.75" customHeight="1" x14ac:dyDescent="0.25">
      <c r="A20" s="7"/>
      <c r="B20" s="7"/>
      <c r="C20" s="7"/>
      <c r="D20" s="7"/>
      <c r="E20" s="7"/>
      <c r="F20" s="7"/>
      <c r="G20" s="7"/>
      <c r="H20" s="7"/>
      <c r="I20" s="7"/>
      <c r="J20" s="7"/>
      <c r="K20" s="7"/>
      <c r="L20" s="7"/>
      <c r="M20" s="7"/>
      <c r="N20" s="7"/>
      <c r="O20" s="7"/>
      <c r="P20" s="7"/>
      <c r="Q20" s="7"/>
      <c r="R20" s="7"/>
      <c r="S20" s="7"/>
      <c r="T20" s="7"/>
      <c r="U20" s="7"/>
      <c r="V20" s="7"/>
      <c r="W20" s="7"/>
    </row>
    <row r="21" spans="1:23" ht="12.75" customHeight="1" x14ac:dyDescent="0.25">
      <c r="A21" s="7"/>
      <c r="B21" s="7"/>
      <c r="C21" s="7"/>
      <c r="D21" s="7"/>
      <c r="E21" s="7"/>
      <c r="F21" s="7"/>
      <c r="G21" s="7"/>
      <c r="H21" s="7"/>
      <c r="I21" s="7"/>
      <c r="J21" s="7"/>
      <c r="K21" s="7"/>
      <c r="L21" s="7"/>
      <c r="M21" s="7"/>
      <c r="N21" s="7"/>
      <c r="O21" s="7"/>
      <c r="P21" s="7"/>
      <c r="Q21" s="7"/>
      <c r="R21" s="7"/>
      <c r="S21" s="7"/>
      <c r="T21" s="7"/>
      <c r="U21" s="7"/>
      <c r="V21" s="7"/>
      <c r="W21" s="7"/>
    </row>
    <row r="22" spans="1:23" ht="12.75" customHeight="1" x14ac:dyDescent="0.25">
      <c r="A22" s="7"/>
      <c r="B22" s="7"/>
      <c r="C22" s="7"/>
      <c r="D22" s="7"/>
      <c r="E22" s="7"/>
      <c r="F22" s="7"/>
      <c r="G22" s="7"/>
      <c r="H22" s="7"/>
      <c r="I22" s="7"/>
      <c r="J22" s="7"/>
      <c r="K22" s="7"/>
      <c r="L22" s="7"/>
      <c r="M22" s="7"/>
      <c r="N22" s="7"/>
      <c r="O22" s="7"/>
      <c r="P22" s="7"/>
      <c r="Q22" s="7"/>
      <c r="R22" s="7"/>
      <c r="S22" s="7"/>
      <c r="T22" s="7"/>
      <c r="U22" s="7"/>
      <c r="V22" s="7"/>
      <c r="W22" s="7"/>
    </row>
    <row r="23" spans="1:23" ht="12.75" customHeight="1" x14ac:dyDescent="0.25">
      <c r="A23" s="7"/>
      <c r="B23" s="7"/>
      <c r="C23" s="7"/>
      <c r="D23" s="7"/>
      <c r="E23" s="7"/>
      <c r="F23" s="7"/>
      <c r="G23" s="7"/>
      <c r="H23" s="7"/>
      <c r="I23" s="7"/>
      <c r="J23" s="7"/>
      <c r="K23" s="7"/>
      <c r="L23" s="7"/>
      <c r="M23" s="7"/>
      <c r="N23" s="7"/>
      <c r="O23" s="7"/>
      <c r="P23" s="7"/>
      <c r="Q23" s="7"/>
      <c r="R23" s="7"/>
      <c r="S23" s="7"/>
      <c r="T23" s="7"/>
      <c r="U23" s="7"/>
      <c r="V23" s="7"/>
      <c r="W23" s="7"/>
    </row>
    <row r="24" spans="1:23" ht="12.75" customHeight="1" x14ac:dyDescent="0.25">
      <c r="A24" s="7"/>
      <c r="B24" s="7"/>
      <c r="C24" s="7"/>
      <c r="D24" s="7"/>
      <c r="E24" s="7"/>
      <c r="F24" s="7"/>
      <c r="G24" s="7"/>
      <c r="H24" s="7"/>
      <c r="I24" s="7"/>
      <c r="J24" s="7"/>
      <c r="K24" s="7"/>
      <c r="L24" s="7"/>
      <c r="M24" s="7"/>
      <c r="N24" s="7"/>
      <c r="O24" s="7"/>
      <c r="P24" s="7"/>
      <c r="Q24" s="7"/>
      <c r="R24" s="7"/>
      <c r="S24" s="7"/>
      <c r="T24" s="7"/>
      <c r="U24" s="7"/>
      <c r="V24" s="7"/>
      <c r="W24" s="7"/>
    </row>
    <row r="25" spans="1:23" ht="12.75" customHeight="1" x14ac:dyDescent="0.25">
      <c r="A25" s="7"/>
      <c r="B25" s="7"/>
      <c r="C25" s="7"/>
      <c r="D25" s="7"/>
      <c r="E25" s="7"/>
      <c r="F25" s="7"/>
      <c r="G25" s="7"/>
      <c r="H25" s="7"/>
      <c r="I25" s="7"/>
      <c r="J25" s="7"/>
      <c r="K25" s="7"/>
      <c r="L25" s="7"/>
      <c r="M25" s="7"/>
      <c r="N25" s="7"/>
      <c r="O25" s="7"/>
      <c r="P25" s="7"/>
      <c r="Q25" s="7"/>
      <c r="R25" s="7"/>
      <c r="S25" s="7"/>
      <c r="T25" s="7"/>
      <c r="U25" s="7"/>
      <c r="V25" s="7"/>
      <c r="W25" s="7"/>
    </row>
    <row r="26" spans="1:23" ht="12.75" customHeight="1" x14ac:dyDescent="0.25">
      <c r="A26" s="7"/>
      <c r="B26" s="7"/>
      <c r="C26" s="7"/>
      <c r="D26" s="7"/>
      <c r="E26" s="7"/>
      <c r="F26" s="7"/>
      <c r="G26" s="7"/>
      <c r="H26" s="7"/>
      <c r="I26" s="7"/>
      <c r="J26" s="7"/>
      <c r="K26" s="7"/>
      <c r="L26" s="7"/>
      <c r="M26" s="7"/>
      <c r="N26" s="7"/>
      <c r="O26" s="7"/>
      <c r="P26" s="7"/>
      <c r="Q26" s="7"/>
      <c r="R26" s="7"/>
      <c r="S26" s="7"/>
      <c r="T26" s="7"/>
      <c r="U26" s="7"/>
      <c r="V26" s="7"/>
      <c r="W26" s="7"/>
    </row>
    <row r="27" spans="1:23" ht="12.75" customHeight="1" x14ac:dyDescent="0.25">
      <c r="A27" s="7"/>
      <c r="B27" s="7"/>
      <c r="C27" s="7"/>
      <c r="D27" s="7"/>
      <c r="E27" s="7"/>
      <c r="F27" s="7"/>
      <c r="G27" s="7"/>
      <c r="H27" s="7"/>
      <c r="I27" s="7"/>
      <c r="J27" s="7"/>
      <c r="K27" s="7"/>
      <c r="L27" s="7"/>
      <c r="M27" s="7"/>
      <c r="N27" s="7"/>
      <c r="O27" s="7"/>
      <c r="P27" s="7"/>
      <c r="Q27" s="7"/>
      <c r="R27" s="7"/>
      <c r="S27" s="7"/>
      <c r="T27" s="7"/>
      <c r="U27" s="7"/>
      <c r="V27" s="7"/>
      <c r="W27" s="7"/>
    </row>
    <row r="28" spans="1:23" ht="12.75" customHeight="1" x14ac:dyDescent="0.25">
      <c r="A28" s="7"/>
      <c r="B28" s="7"/>
      <c r="C28" s="7"/>
      <c r="D28" s="7"/>
      <c r="E28" s="7"/>
      <c r="F28" s="7"/>
      <c r="G28" s="7"/>
      <c r="H28" s="7"/>
      <c r="I28" s="7"/>
      <c r="J28" s="7"/>
      <c r="K28" s="7"/>
      <c r="L28" s="7"/>
      <c r="M28" s="7"/>
      <c r="N28" s="7"/>
      <c r="O28" s="7"/>
      <c r="P28" s="7"/>
      <c r="Q28" s="7"/>
      <c r="R28" s="7"/>
      <c r="S28" s="7"/>
      <c r="T28" s="7"/>
      <c r="U28" s="7"/>
      <c r="V28" s="7"/>
      <c r="W28" s="7"/>
    </row>
    <row r="29" spans="1:23" ht="12.75" customHeight="1" x14ac:dyDescent="0.25">
      <c r="A29" s="7"/>
      <c r="B29" s="7"/>
      <c r="C29" s="7"/>
      <c r="D29" s="7"/>
      <c r="E29" s="7"/>
      <c r="F29" s="7"/>
      <c r="G29" s="7"/>
      <c r="H29" s="7"/>
      <c r="I29" s="7"/>
      <c r="J29" s="7"/>
      <c r="K29" s="7"/>
      <c r="L29" s="7"/>
      <c r="M29" s="7"/>
      <c r="N29" s="7"/>
      <c r="O29" s="7"/>
      <c r="P29" s="7"/>
      <c r="Q29" s="7"/>
      <c r="R29" s="7"/>
      <c r="S29" s="7"/>
      <c r="T29" s="7"/>
      <c r="U29" s="7"/>
      <c r="V29" s="7"/>
      <c r="W29" s="7"/>
    </row>
    <row r="30" spans="1:23" ht="12.75" customHeight="1" x14ac:dyDescent="0.25">
      <c r="A30" s="7"/>
      <c r="B30" s="7"/>
      <c r="C30" s="7"/>
      <c r="D30" s="7"/>
      <c r="E30" s="7"/>
      <c r="F30" s="7"/>
      <c r="G30" s="7"/>
      <c r="H30" s="7"/>
      <c r="I30" s="7"/>
      <c r="J30" s="7"/>
      <c r="K30" s="7"/>
      <c r="L30" s="7"/>
      <c r="M30" s="7"/>
      <c r="N30" s="7"/>
      <c r="O30" s="7"/>
      <c r="P30" s="7"/>
      <c r="Q30" s="7"/>
      <c r="R30" s="7"/>
      <c r="S30" s="7"/>
      <c r="T30" s="7"/>
      <c r="U30" s="7"/>
      <c r="V30" s="7"/>
      <c r="W30" s="7"/>
    </row>
    <row r="31" spans="1:23" ht="12.75" customHeight="1" x14ac:dyDescent="0.25">
      <c r="A31" s="7"/>
      <c r="B31" s="7"/>
      <c r="C31" s="7"/>
      <c r="D31" s="7"/>
      <c r="E31" s="7"/>
      <c r="F31" s="7"/>
      <c r="G31" s="7"/>
      <c r="H31" s="7"/>
      <c r="I31" s="7"/>
      <c r="J31" s="7"/>
      <c r="K31" s="7"/>
      <c r="L31" s="7"/>
      <c r="M31" s="7"/>
      <c r="N31" s="7"/>
      <c r="O31" s="7"/>
      <c r="P31" s="7"/>
      <c r="Q31" s="7"/>
      <c r="R31" s="7"/>
      <c r="S31" s="7"/>
      <c r="T31" s="7"/>
      <c r="U31" s="7"/>
      <c r="V31" s="7"/>
      <c r="W31" s="7"/>
    </row>
    <row r="32" spans="1:23" ht="12.75" customHeight="1" x14ac:dyDescent="0.25">
      <c r="A32" s="7"/>
      <c r="B32" s="7"/>
      <c r="C32" s="7"/>
      <c r="D32" s="7"/>
      <c r="E32" s="7"/>
      <c r="F32" s="7"/>
      <c r="G32" s="7"/>
      <c r="H32" s="7"/>
      <c r="I32" s="7"/>
      <c r="J32" s="7"/>
      <c r="K32" s="7"/>
      <c r="L32" s="7"/>
      <c r="M32" s="7"/>
      <c r="N32" s="7"/>
      <c r="O32" s="7"/>
      <c r="P32" s="7"/>
      <c r="Q32" s="7"/>
      <c r="R32" s="7"/>
      <c r="S32" s="7"/>
      <c r="T32" s="7"/>
      <c r="U32" s="7"/>
      <c r="V32" s="7"/>
      <c r="W32" s="7"/>
    </row>
    <row r="33" spans="1:23" ht="12.75" customHeight="1" x14ac:dyDescent="0.25">
      <c r="A33" s="7"/>
      <c r="B33" s="7"/>
      <c r="C33" s="7"/>
      <c r="D33" s="7"/>
      <c r="E33" s="7"/>
      <c r="F33" s="7"/>
      <c r="G33" s="7"/>
      <c r="H33" s="7"/>
      <c r="I33" s="7"/>
      <c r="J33" s="7"/>
      <c r="K33" s="7"/>
      <c r="L33" s="7"/>
      <c r="M33" s="7"/>
      <c r="N33" s="7"/>
      <c r="O33" s="7"/>
      <c r="P33" s="7"/>
      <c r="Q33" s="7"/>
      <c r="R33" s="7"/>
      <c r="S33" s="7"/>
      <c r="T33" s="7"/>
      <c r="U33" s="7"/>
      <c r="V33" s="7"/>
      <c r="W33" s="7"/>
    </row>
    <row r="34" spans="1:23" ht="12.75" customHeight="1" x14ac:dyDescent="0.25">
      <c r="A34" s="7"/>
      <c r="B34" s="7"/>
      <c r="C34" s="7"/>
      <c r="D34" s="7"/>
      <c r="E34" s="7"/>
      <c r="F34" s="7"/>
      <c r="G34" s="7"/>
      <c r="H34" s="7"/>
      <c r="I34" s="7"/>
      <c r="J34" s="7"/>
      <c r="K34" s="7"/>
      <c r="L34" s="7"/>
      <c r="M34" s="7"/>
      <c r="N34" s="7"/>
      <c r="O34" s="7"/>
      <c r="P34" s="7"/>
      <c r="Q34" s="7"/>
      <c r="R34" s="7"/>
      <c r="S34" s="7"/>
      <c r="T34" s="7"/>
      <c r="U34" s="7"/>
      <c r="V34" s="7"/>
      <c r="W34" s="7"/>
    </row>
    <row r="35" spans="1:23" ht="12.75" customHeight="1" x14ac:dyDescent="0.25">
      <c r="A35" s="7"/>
      <c r="B35" s="7"/>
      <c r="C35" s="7"/>
      <c r="D35" s="7"/>
      <c r="E35" s="7"/>
      <c r="F35" s="7"/>
      <c r="G35" s="7"/>
      <c r="H35" s="7"/>
      <c r="I35" s="7"/>
      <c r="J35" s="7"/>
      <c r="K35" s="7"/>
      <c r="L35" s="7"/>
      <c r="M35" s="7"/>
      <c r="N35" s="7"/>
      <c r="O35" s="7"/>
      <c r="P35" s="7"/>
      <c r="Q35" s="7"/>
      <c r="R35" s="7"/>
      <c r="S35" s="7"/>
      <c r="T35" s="7"/>
      <c r="U35" s="7"/>
      <c r="V35" s="7"/>
      <c r="W35" s="7"/>
    </row>
    <row r="36" spans="1:23" ht="12.75" customHeight="1" x14ac:dyDescent="0.25">
      <c r="A36" s="7"/>
      <c r="B36" s="7"/>
      <c r="C36" s="7"/>
      <c r="D36" s="7"/>
      <c r="E36" s="7"/>
      <c r="F36" s="7"/>
      <c r="G36" s="7"/>
      <c r="H36" s="7"/>
      <c r="I36" s="7"/>
      <c r="J36" s="7"/>
      <c r="K36" s="7"/>
      <c r="L36" s="7"/>
      <c r="M36" s="7"/>
      <c r="N36" s="7"/>
      <c r="O36" s="7"/>
      <c r="P36" s="7"/>
      <c r="Q36" s="7"/>
      <c r="R36" s="7"/>
      <c r="S36" s="7"/>
      <c r="T36" s="7"/>
      <c r="U36" s="7"/>
      <c r="V36" s="7"/>
      <c r="W36" s="7"/>
    </row>
    <row r="37" spans="1:23" ht="12.75" customHeight="1" x14ac:dyDescent="0.25">
      <c r="A37" s="7"/>
      <c r="B37" s="7"/>
      <c r="C37" s="7"/>
      <c r="D37" s="7"/>
      <c r="E37" s="7"/>
      <c r="F37" s="7"/>
      <c r="G37" s="7"/>
      <c r="H37" s="7"/>
      <c r="I37" s="7"/>
      <c r="J37" s="7"/>
      <c r="K37" s="7"/>
      <c r="L37" s="7"/>
      <c r="M37" s="7"/>
      <c r="N37" s="7"/>
      <c r="O37" s="7"/>
      <c r="P37" s="7"/>
      <c r="Q37" s="7"/>
      <c r="R37" s="7"/>
      <c r="S37" s="7"/>
      <c r="T37" s="7"/>
      <c r="U37" s="7"/>
      <c r="V37" s="7"/>
      <c r="W37" s="7"/>
    </row>
    <row r="38" spans="1:23" ht="12.75" customHeight="1" x14ac:dyDescent="0.25">
      <c r="A38" s="7"/>
      <c r="B38" s="7"/>
      <c r="C38" s="7"/>
      <c r="D38" s="7"/>
      <c r="E38" s="7"/>
      <c r="F38" s="7"/>
      <c r="G38" s="7"/>
      <c r="H38" s="7"/>
      <c r="I38" s="7"/>
      <c r="J38" s="7"/>
      <c r="K38" s="7"/>
      <c r="L38" s="7"/>
      <c r="M38" s="7"/>
      <c r="N38" s="7"/>
      <c r="O38" s="7"/>
      <c r="P38" s="7"/>
      <c r="Q38" s="7"/>
      <c r="R38" s="7"/>
      <c r="S38" s="7"/>
      <c r="T38" s="7"/>
      <c r="U38" s="7"/>
      <c r="V38" s="7"/>
      <c r="W38" s="7"/>
    </row>
    <row r="39" spans="1:23" ht="12.75" customHeight="1" x14ac:dyDescent="0.25">
      <c r="A39" s="7"/>
      <c r="B39" s="7"/>
      <c r="C39" s="7"/>
      <c r="D39" s="7"/>
      <c r="E39" s="7"/>
      <c r="F39" s="7"/>
      <c r="G39" s="7"/>
      <c r="H39" s="7"/>
      <c r="I39" s="7"/>
      <c r="J39" s="7"/>
      <c r="K39" s="7"/>
      <c r="L39" s="7"/>
      <c r="M39" s="7"/>
      <c r="N39" s="7"/>
      <c r="O39" s="7"/>
      <c r="P39" s="7"/>
      <c r="Q39" s="7"/>
      <c r="R39" s="7"/>
      <c r="S39" s="7"/>
      <c r="T39" s="7"/>
      <c r="U39" s="7"/>
      <c r="V39" s="7"/>
      <c r="W39" s="7"/>
    </row>
    <row r="40" spans="1:23" ht="12.75" customHeight="1" x14ac:dyDescent="0.25">
      <c r="A40" s="7"/>
      <c r="B40" s="7"/>
      <c r="C40" s="7"/>
      <c r="D40" s="7"/>
      <c r="E40" s="7"/>
      <c r="F40" s="7"/>
      <c r="G40" s="7"/>
      <c r="H40" s="7"/>
      <c r="I40" s="7"/>
      <c r="J40" s="7"/>
      <c r="K40" s="7"/>
      <c r="L40" s="7"/>
      <c r="M40" s="7"/>
      <c r="N40" s="7"/>
      <c r="O40" s="7"/>
      <c r="P40" s="7"/>
      <c r="Q40" s="7"/>
      <c r="R40" s="7"/>
      <c r="S40" s="7"/>
      <c r="T40" s="7"/>
      <c r="U40" s="7"/>
      <c r="V40" s="7"/>
      <c r="W40" s="7"/>
    </row>
    <row r="41" spans="1:23" ht="12.75" customHeight="1" x14ac:dyDescent="0.25">
      <c r="A41" s="7"/>
      <c r="B41" s="7"/>
      <c r="C41" s="7"/>
      <c r="D41" s="7"/>
      <c r="E41" s="7"/>
      <c r="F41" s="7"/>
      <c r="G41" s="7"/>
      <c r="H41" s="7"/>
      <c r="I41" s="7"/>
      <c r="J41" s="7"/>
      <c r="K41" s="7"/>
      <c r="L41" s="7"/>
      <c r="M41" s="7"/>
      <c r="N41" s="7"/>
      <c r="O41" s="7"/>
      <c r="P41" s="7"/>
      <c r="Q41" s="7"/>
      <c r="R41" s="7"/>
      <c r="S41" s="7"/>
      <c r="T41" s="7"/>
      <c r="U41" s="7"/>
      <c r="V41" s="7"/>
      <c r="W41" s="7"/>
    </row>
    <row r="42" spans="1:23" ht="12.75" customHeight="1" x14ac:dyDescent="0.25">
      <c r="A42" s="7"/>
      <c r="B42" s="7"/>
      <c r="C42" s="7"/>
      <c r="D42" s="7"/>
      <c r="E42" s="7"/>
      <c r="F42" s="7"/>
      <c r="G42" s="7"/>
      <c r="H42" s="7"/>
      <c r="I42" s="7"/>
      <c r="J42" s="7"/>
      <c r="K42" s="7"/>
      <c r="L42" s="7"/>
      <c r="M42" s="7"/>
      <c r="N42" s="7"/>
      <c r="O42" s="7"/>
      <c r="P42" s="7"/>
      <c r="Q42" s="7"/>
      <c r="R42" s="7"/>
      <c r="S42" s="7"/>
      <c r="T42" s="7"/>
      <c r="U42" s="7"/>
      <c r="V42" s="7"/>
      <c r="W42" s="7"/>
    </row>
    <row r="43" spans="1:23" ht="12.75" customHeight="1" x14ac:dyDescent="0.25">
      <c r="A43" s="7"/>
      <c r="B43" s="7"/>
      <c r="C43" s="7"/>
      <c r="D43" s="7"/>
      <c r="E43" s="7"/>
      <c r="F43" s="7"/>
      <c r="G43" s="7"/>
      <c r="H43" s="7"/>
      <c r="I43" s="7"/>
      <c r="J43" s="7"/>
      <c r="K43" s="7"/>
      <c r="L43" s="7"/>
      <c r="M43" s="7"/>
      <c r="N43" s="7"/>
      <c r="O43" s="7"/>
      <c r="P43" s="7"/>
      <c r="Q43" s="7"/>
      <c r="R43" s="7"/>
      <c r="S43" s="7"/>
      <c r="T43" s="7"/>
      <c r="U43" s="7"/>
      <c r="V43" s="7"/>
      <c r="W43" s="7"/>
    </row>
    <row r="44" spans="1:23" ht="12.75" customHeight="1" x14ac:dyDescent="0.25">
      <c r="A44" s="7"/>
      <c r="B44" s="7"/>
      <c r="C44" s="7"/>
      <c r="D44" s="7"/>
      <c r="E44" s="7"/>
      <c r="F44" s="7"/>
      <c r="G44" s="7"/>
      <c r="H44" s="7"/>
      <c r="I44" s="7"/>
      <c r="J44" s="7"/>
      <c r="K44" s="7"/>
      <c r="L44" s="7"/>
      <c r="M44" s="7"/>
      <c r="N44" s="7"/>
      <c r="O44" s="7"/>
      <c r="P44" s="7"/>
      <c r="Q44" s="7"/>
      <c r="R44" s="7"/>
      <c r="S44" s="7"/>
      <c r="T44" s="7"/>
      <c r="U44" s="7"/>
      <c r="V44" s="7"/>
      <c r="W44" s="7"/>
    </row>
    <row r="45" spans="1:23" ht="12.75" customHeight="1" x14ac:dyDescent="0.25">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5">
      <c r="A46" s="7"/>
      <c r="B46" s="7"/>
      <c r="C46" s="7"/>
      <c r="D46" s="7"/>
      <c r="E46" s="7"/>
      <c r="F46" s="7"/>
      <c r="G46" s="7"/>
      <c r="H46" s="7"/>
      <c r="I46" s="7"/>
      <c r="J46" s="7"/>
      <c r="K46" s="7"/>
      <c r="L46" s="7"/>
      <c r="M46" s="7"/>
      <c r="N46" s="7"/>
      <c r="O46" s="7"/>
      <c r="P46" s="7"/>
      <c r="Q46" s="7"/>
      <c r="R46" s="7"/>
      <c r="S46" s="7"/>
      <c r="T46" s="7"/>
      <c r="U46" s="7"/>
      <c r="V46" s="7"/>
      <c r="W46" s="7"/>
    </row>
    <row r="47" spans="1:23" ht="12.75" customHeight="1" x14ac:dyDescent="0.25">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5">
      <c r="A48" s="7"/>
      <c r="B48" s="7"/>
      <c r="C48" s="7"/>
      <c r="D48" s="7"/>
      <c r="E48" s="7"/>
      <c r="F48" s="7"/>
      <c r="G48" s="7"/>
      <c r="H48" s="7"/>
      <c r="I48" s="7"/>
      <c r="J48" s="7"/>
      <c r="K48" s="7"/>
      <c r="L48" s="7"/>
      <c r="M48" s="7"/>
      <c r="N48" s="7"/>
      <c r="O48" s="7"/>
      <c r="P48" s="7"/>
      <c r="Q48" s="7"/>
      <c r="R48" s="7"/>
      <c r="S48" s="7"/>
      <c r="T48" s="7"/>
      <c r="U48" s="7"/>
      <c r="V48" s="7"/>
      <c r="W48" s="7"/>
    </row>
    <row r="49" spans="1:23" ht="12.75" customHeight="1" x14ac:dyDescent="0.25">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5">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5">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5">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5">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5">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5">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5">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5">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5">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5">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5">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5">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5">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5">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5">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5">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5">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5">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5">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5">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5">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5">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5">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5">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5">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5">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5">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5">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5">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5">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5">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5">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5">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5">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5">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5">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5">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5">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5">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5">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5">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5">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5">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5">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5">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5">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5">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5">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5">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5">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row>
    <row r="215" spans="1:23" ht="15.75" customHeight="1" x14ac:dyDescent="0.25"/>
    <row r="216" spans="1:23" ht="15.75" customHeight="1" x14ac:dyDescent="0.25"/>
    <row r="217" spans="1:23" ht="15.75" customHeight="1" x14ac:dyDescent="0.25"/>
    <row r="218" spans="1:23" ht="15.75" customHeight="1" x14ac:dyDescent="0.25"/>
    <row r="219" spans="1:23" ht="15.75" customHeight="1" x14ac:dyDescent="0.25"/>
    <row r="220" spans="1:23" ht="15.75" customHeight="1" x14ac:dyDescent="0.25"/>
    <row r="221" spans="1:23" ht="15.75" customHeight="1" x14ac:dyDescent="0.25"/>
    <row r="222" spans="1:23" ht="15.75" customHeight="1" x14ac:dyDescent="0.25"/>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
    <mergeCell ref="B18:K18"/>
    <mergeCell ref="B3:J3"/>
    <mergeCell ref="B4:J4"/>
    <mergeCell ref="C6:J6"/>
    <mergeCell ref="C8:J8"/>
    <mergeCell ref="C10:J1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1:M997"/>
  <sheetViews>
    <sheetView showGridLines="0" workbookViewId="0"/>
  </sheetViews>
  <sheetFormatPr defaultColWidth="12.6328125" defaultRowHeight="15" customHeight="1" x14ac:dyDescent="0.25"/>
  <cols>
    <col min="1" max="1" width="12.453125" customWidth="1"/>
    <col min="2" max="2" width="30.453125" customWidth="1"/>
    <col min="3" max="3" width="34.7265625" customWidth="1"/>
    <col min="4" max="13" width="12.453125" customWidth="1"/>
  </cols>
  <sheetData>
    <row r="1" spans="2:13" ht="15.75" customHeight="1" x14ac:dyDescent="0.25"/>
    <row r="2" spans="2:13" ht="15.75" customHeight="1" x14ac:dyDescent="0.4">
      <c r="B2" s="52" t="s">
        <v>70</v>
      </c>
      <c r="C2" s="3"/>
      <c r="D2" s="3"/>
      <c r="E2" s="53"/>
      <c r="F2" s="3"/>
      <c r="G2" s="3"/>
      <c r="H2" s="3"/>
      <c r="I2" s="3"/>
      <c r="J2" s="3"/>
      <c r="K2" s="3"/>
    </row>
    <row r="3" spans="2:13" ht="15.75" customHeight="1" x14ac:dyDescent="0.25">
      <c r="B3" s="3"/>
      <c r="C3" s="3"/>
      <c r="D3" s="3"/>
      <c r="E3" s="3"/>
      <c r="F3" s="3"/>
      <c r="G3" s="3"/>
      <c r="H3" s="3"/>
      <c r="I3" s="3"/>
      <c r="J3" s="3"/>
      <c r="K3" s="3"/>
    </row>
    <row r="4" spans="2:13" ht="15.75" customHeight="1" x14ac:dyDescent="0.4">
      <c r="B4" s="54" t="s">
        <v>71</v>
      </c>
      <c r="C4" s="3"/>
      <c r="D4" s="3"/>
      <c r="E4" s="3"/>
      <c r="F4" s="3"/>
      <c r="G4" s="3"/>
      <c r="H4" s="3"/>
      <c r="I4" s="3"/>
      <c r="J4" s="3"/>
      <c r="K4" s="3"/>
    </row>
    <row r="5" spans="2:13" ht="15.75" customHeight="1" x14ac:dyDescent="0.35">
      <c r="B5" s="55"/>
      <c r="C5" s="56"/>
      <c r="D5" s="57">
        <v>1</v>
      </c>
      <c r="E5" s="57">
        <f t="shared" ref="E5:K5" si="0">D5+1</f>
        <v>2</v>
      </c>
      <c r="F5" s="57">
        <f t="shared" si="0"/>
        <v>3</v>
      </c>
      <c r="G5" s="57">
        <f t="shared" si="0"/>
        <v>4</v>
      </c>
      <c r="H5" s="57">
        <f t="shared" si="0"/>
        <v>5</v>
      </c>
      <c r="I5" s="57">
        <f t="shared" si="0"/>
        <v>6</v>
      </c>
      <c r="J5" s="57">
        <f t="shared" si="0"/>
        <v>7</v>
      </c>
      <c r="K5" s="58">
        <f t="shared" si="0"/>
        <v>8</v>
      </c>
      <c r="L5" s="257" t="s">
        <v>72</v>
      </c>
    </row>
    <row r="6" spans="2:13" ht="15.75" customHeight="1" x14ac:dyDescent="0.35">
      <c r="B6" s="59"/>
      <c r="C6" s="60"/>
      <c r="D6" s="61">
        <f>'General Inputs'!C6+1</f>
        <v>2023</v>
      </c>
      <c r="E6" s="61">
        <f t="shared" ref="E6:K6" si="1">D6+1</f>
        <v>2024</v>
      </c>
      <c r="F6" s="61">
        <f t="shared" si="1"/>
        <v>2025</v>
      </c>
      <c r="G6" s="61">
        <f t="shared" si="1"/>
        <v>2026</v>
      </c>
      <c r="H6" s="61">
        <f t="shared" si="1"/>
        <v>2027</v>
      </c>
      <c r="I6" s="61">
        <f t="shared" si="1"/>
        <v>2028</v>
      </c>
      <c r="J6" s="61">
        <f t="shared" si="1"/>
        <v>2029</v>
      </c>
      <c r="K6" s="62">
        <f t="shared" si="1"/>
        <v>2030</v>
      </c>
      <c r="L6" s="258"/>
    </row>
    <row r="7" spans="2:13" ht="15.75" customHeight="1" x14ac:dyDescent="0.35">
      <c r="B7" s="63" t="s">
        <v>73</v>
      </c>
      <c r="C7" s="64"/>
      <c r="D7" s="64"/>
      <c r="E7" s="64"/>
      <c r="F7" s="64"/>
      <c r="G7" s="64"/>
      <c r="H7" s="64"/>
      <c r="I7" s="64"/>
      <c r="J7" s="64"/>
      <c r="K7" s="65"/>
      <c r="L7" s="258"/>
    </row>
    <row r="8" spans="2:13" ht="15.75" customHeight="1" x14ac:dyDescent="0.35">
      <c r="B8" s="66" t="s">
        <v>74</v>
      </c>
      <c r="C8" s="3"/>
      <c r="D8" s="3"/>
      <c r="E8" s="3"/>
      <c r="F8" s="3"/>
      <c r="G8" s="3"/>
      <c r="H8" s="3"/>
      <c r="I8" s="3"/>
      <c r="J8" s="3"/>
      <c r="K8" s="67"/>
      <c r="L8" s="67"/>
    </row>
    <row r="9" spans="2:13" ht="15.75" customHeight="1" x14ac:dyDescent="0.35">
      <c r="B9" s="66"/>
      <c r="C9" s="68" t="s">
        <v>75</v>
      </c>
      <c r="D9" s="53">
        <f>'Fuel Savings'!D47:K47</f>
        <v>783.99679487179492</v>
      </c>
      <c r="E9" s="53">
        <f>'Fuel Savings'!E47</f>
        <v>807.51669871794843</v>
      </c>
      <c r="F9" s="53">
        <f>'Fuel Savings'!F47</f>
        <v>831.74219967948716</v>
      </c>
      <c r="G9" s="53">
        <f>'Fuel Savings'!G47</f>
        <v>856.69446566987176</v>
      </c>
      <c r="H9" s="53">
        <f>'Fuel Savings'!H47</f>
        <v>882.39529963996779</v>
      </c>
      <c r="I9" s="53">
        <f>'Fuel Savings'!I47</f>
        <v>908.86715862916685</v>
      </c>
      <c r="J9" s="53">
        <f>'Fuel Savings'!J47</f>
        <v>936.13317338804177</v>
      </c>
      <c r="K9" s="69">
        <f>'Fuel Savings'!K47</f>
        <v>964.2171685896833</v>
      </c>
      <c r="L9" s="70">
        <f>AVERAGE(D9:K9)</f>
        <v>871.44536989824519</v>
      </c>
    </row>
    <row r="10" spans="2:13" ht="15.75" customHeight="1" x14ac:dyDescent="0.35">
      <c r="B10" s="66"/>
      <c r="C10" s="71" t="s">
        <v>76</v>
      </c>
      <c r="D10" s="53">
        <f>'Fuel Savings'!D48</f>
        <v>3827.8030250279298</v>
      </c>
      <c r="E10" s="3"/>
      <c r="F10" s="3"/>
      <c r="G10" s="3"/>
      <c r="H10" s="3"/>
      <c r="I10" s="3"/>
      <c r="J10" s="3"/>
      <c r="K10" s="67"/>
      <c r="L10" s="67"/>
    </row>
    <row r="11" spans="2:13" ht="15.75" customHeight="1" x14ac:dyDescent="0.35">
      <c r="B11" s="66" t="s">
        <v>77</v>
      </c>
      <c r="C11" s="3"/>
      <c r="D11" s="3"/>
      <c r="E11" s="3"/>
      <c r="F11" s="3"/>
      <c r="G11" s="3"/>
      <c r="H11" s="3"/>
      <c r="I11" s="3"/>
      <c r="J11" s="3"/>
      <c r="K11" s="67"/>
      <c r="L11" s="67"/>
    </row>
    <row r="12" spans="2:13" ht="15.75" customHeight="1" x14ac:dyDescent="0.35">
      <c r="B12" s="66"/>
      <c r="C12" s="68" t="s">
        <v>75</v>
      </c>
      <c r="D12" s="53">
        <f>'Operations Savings'!D42:K42</f>
        <v>50</v>
      </c>
      <c r="E12" s="53">
        <f>'Operations Savings'!E42:L42</f>
        <v>51.5</v>
      </c>
      <c r="F12" s="53">
        <f>'Operations Savings'!F42:L42</f>
        <v>53.045000000000009</v>
      </c>
      <c r="G12" s="53">
        <f>'Operations Savings'!G42:M42</f>
        <v>54.636350000000007</v>
      </c>
      <c r="H12" s="53">
        <f>'Operations Savings'!H42:N42</f>
        <v>56.275440500000009</v>
      </c>
      <c r="I12" s="53">
        <f>'Operations Savings'!I42:O42</f>
        <v>57.963703715000008</v>
      </c>
      <c r="J12" s="53">
        <f>'Operations Savings'!J42:P42</f>
        <v>59.702614826450009</v>
      </c>
      <c r="K12" s="69">
        <f>'Operations Savings'!K42:Q42</f>
        <v>61.493693271243515</v>
      </c>
      <c r="L12" s="70">
        <f>AVERAGE(D12:K12)</f>
        <v>55.577100289086694</v>
      </c>
    </row>
    <row r="13" spans="2:13" ht="15.75" customHeight="1" x14ac:dyDescent="0.35">
      <c r="B13" s="66"/>
      <c r="C13" s="71" t="s">
        <v>76</v>
      </c>
      <c r="D13" s="53">
        <f>'Operations Savings'!D43</f>
        <v>244.12108889130616</v>
      </c>
      <c r="E13" s="3"/>
      <c r="F13" s="3"/>
      <c r="G13" s="3"/>
      <c r="H13" s="3"/>
      <c r="I13" s="3"/>
      <c r="J13" s="3"/>
      <c r="K13" s="67"/>
      <c r="L13" s="67"/>
      <c r="M13" s="53"/>
    </row>
    <row r="14" spans="2:13" ht="15.75" customHeight="1" x14ac:dyDescent="0.35">
      <c r="B14" s="72" t="s">
        <v>78</v>
      </c>
      <c r="C14" s="3"/>
      <c r="D14" s="3"/>
      <c r="E14" s="3"/>
      <c r="F14" s="3"/>
      <c r="G14" s="3"/>
      <c r="H14" s="3"/>
      <c r="I14" s="3"/>
      <c r="J14" s="3"/>
      <c r="K14" s="67"/>
      <c r="L14" s="67"/>
    </row>
    <row r="15" spans="2:13" ht="15.75" customHeight="1" x14ac:dyDescent="0.35">
      <c r="B15" s="66"/>
      <c r="C15" s="68" t="s">
        <v>75</v>
      </c>
      <c r="D15" s="53">
        <f>'Carbon Savings'!D52</f>
        <v>205.20742564102562</v>
      </c>
      <c r="E15" s="53">
        <f>'Carbon Savings'!E52</f>
        <v>215.4852395542564</v>
      </c>
      <c r="F15" s="53">
        <f>'Carbon Savings'!F52</f>
        <v>226.27781777733136</v>
      </c>
      <c r="G15" s="53">
        <f>'Carbon Savings'!G52</f>
        <v>237.61094228070903</v>
      </c>
      <c r="H15" s="53">
        <f>'Carbon Savings'!H52</f>
        <v>249.51168632483828</v>
      </c>
      <c r="I15" s="73">
        <f>'Carbon Savings'!I52</f>
        <v>262.00847913441788</v>
      </c>
      <c r="J15" s="53">
        <f>'Carbon Savings'!J52</f>
        <v>275.13117381186527</v>
      </c>
      <c r="K15" s="74">
        <f>'Carbon Savings'!K52</f>
        <v>288.91111865223263</v>
      </c>
      <c r="L15" s="70">
        <f>AVERAGE(D15:K15)</f>
        <v>245.01798539708454</v>
      </c>
    </row>
    <row r="16" spans="2:13" ht="15.75" customHeight="1" x14ac:dyDescent="0.35">
      <c r="B16" s="66"/>
      <c r="C16" s="71" t="s">
        <v>76</v>
      </c>
      <c r="D16" s="53">
        <f>'Carbon Savings'!D53</f>
        <v>1061.2176624011017</v>
      </c>
      <c r="E16" s="3"/>
      <c r="F16" s="3"/>
      <c r="G16" s="3"/>
      <c r="H16" s="3"/>
      <c r="I16" s="3"/>
      <c r="J16" s="3"/>
      <c r="K16" s="67"/>
      <c r="L16" s="67"/>
    </row>
    <row r="17" spans="2:12" ht="15.75" customHeight="1" x14ac:dyDescent="0.35">
      <c r="B17" s="75" t="s">
        <v>79</v>
      </c>
      <c r="C17" s="76"/>
      <c r="D17" s="77"/>
      <c r="E17" s="77"/>
      <c r="F17" s="77"/>
      <c r="G17" s="77"/>
      <c r="H17" s="77"/>
      <c r="I17" s="77"/>
      <c r="J17" s="77"/>
      <c r="K17" s="78"/>
      <c r="L17" s="78"/>
    </row>
    <row r="18" spans="2:12" ht="15.75" customHeight="1" x14ac:dyDescent="0.35">
      <c r="B18" s="79"/>
      <c r="C18" s="71" t="s">
        <v>79</v>
      </c>
      <c r="D18" s="80">
        <f t="shared" ref="D18:L18" si="2">SUM(D15,D12,D9)</f>
        <v>1039.2042205128205</v>
      </c>
      <c r="E18" s="80">
        <f t="shared" si="2"/>
        <v>1074.5019382722048</v>
      </c>
      <c r="F18" s="80">
        <f t="shared" si="2"/>
        <v>1111.0650174568186</v>
      </c>
      <c r="G18" s="80">
        <f t="shared" si="2"/>
        <v>1148.9417579505807</v>
      </c>
      <c r="H18" s="80">
        <f t="shared" si="2"/>
        <v>1188.1824264648062</v>
      </c>
      <c r="I18" s="80">
        <f t="shared" si="2"/>
        <v>1228.8393414785846</v>
      </c>
      <c r="J18" s="80">
        <f t="shared" si="2"/>
        <v>1270.9669620263571</v>
      </c>
      <c r="K18" s="81">
        <f t="shared" si="2"/>
        <v>1314.6219805131595</v>
      </c>
      <c r="L18" s="81">
        <f t="shared" si="2"/>
        <v>1172.0404555844163</v>
      </c>
    </row>
    <row r="19" spans="2:12" ht="15.75" customHeight="1" x14ac:dyDescent="0.35">
      <c r="B19" s="82"/>
      <c r="C19" s="83" t="s">
        <v>80</v>
      </c>
      <c r="D19" s="84">
        <f t="array" ref="D19">NPV('General Inputs'!C10, D18:K18)</f>
        <v>5133.141776320339</v>
      </c>
      <c r="E19" s="85"/>
      <c r="F19" s="85"/>
      <c r="G19" s="85"/>
      <c r="H19" s="85"/>
      <c r="I19" s="85"/>
      <c r="J19" s="85"/>
      <c r="K19" s="86"/>
      <c r="L19" s="86"/>
    </row>
    <row r="20" spans="2:12" ht="15.75" customHeight="1" x14ac:dyDescent="0.35">
      <c r="B20" s="87" t="s">
        <v>81</v>
      </c>
      <c r="C20" s="64"/>
      <c r="D20" s="88"/>
      <c r="E20" s="88"/>
      <c r="F20" s="88"/>
      <c r="G20" s="88"/>
      <c r="H20" s="88"/>
      <c r="I20" s="88"/>
      <c r="J20" s="88"/>
      <c r="K20" s="88"/>
      <c r="L20" s="88"/>
    </row>
    <row r="21" spans="2:12" ht="15.75" customHeight="1" x14ac:dyDescent="0.35">
      <c r="B21" s="9" t="s">
        <v>82</v>
      </c>
      <c r="C21" s="68"/>
      <c r="D21" s="53"/>
      <c r="E21" s="53"/>
      <c r="F21" s="53"/>
      <c r="G21" s="53"/>
      <c r="H21" s="53"/>
      <c r="I21" s="53"/>
      <c r="J21" s="53"/>
      <c r="K21" s="53"/>
      <c r="L21" s="89"/>
    </row>
    <row r="22" spans="2:12" ht="15.75" customHeight="1" x14ac:dyDescent="0.35">
      <c r="B22" s="3"/>
      <c r="C22" s="71" t="s">
        <v>83</v>
      </c>
      <c r="D22" s="80">
        <v>0</v>
      </c>
      <c r="E22" s="80">
        <v>0</v>
      </c>
      <c r="F22" s="80">
        <v>0</v>
      </c>
      <c r="G22" s="80">
        <v>0</v>
      </c>
      <c r="H22" s="80">
        <v>0</v>
      </c>
      <c r="I22" s="80">
        <v>0</v>
      </c>
      <c r="J22" s="80">
        <v>0</v>
      </c>
      <c r="K22" s="80">
        <v>0</v>
      </c>
      <c r="L22" s="80">
        <f>SUM(L16,L13,L19)</f>
        <v>0</v>
      </c>
    </row>
    <row r="23" spans="2:12" ht="15.75" customHeight="1" x14ac:dyDescent="0.35">
      <c r="B23" s="3"/>
      <c r="C23" s="71" t="s">
        <v>80</v>
      </c>
      <c r="D23" s="80"/>
      <c r="E23" s="89"/>
      <c r="F23" s="5"/>
      <c r="G23" s="89"/>
      <c r="H23" s="5"/>
      <c r="I23" s="89"/>
      <c r="J23" s="5"/>
      <c r="K23" s="5"/>
      <c r="L23" s="89"/>
    </row>
    <row r="24" spans="2:12" ht="15.75" customHeight="1" x14ac:dyDescent="0.35">
      <c r="B24" s="90" t="s">
        <v>84</v>
      </c>
      <c r="C24" s="91"/>
      <c r="D24" s="77"/>
      <c r="E24" s="77"/>
      <c r="F24" s="77"/>
      <c r="G24" s="77"/>
      <c r="H24" s="77"/>
      <c r="I24" s="77"/>
      <c r="J24" s="77"/>
      <c r="K24" s="77"/>
      <c r="L24" s="77"/>
    </row>
    <row r="25" spans="2:12" ht="15.75" customHeight="1" x14ac:dyDescent="0.35">
      <c r="B25" s="3"/>
      <c r="C25" s="71" t="s">
        <v>84</v>
      </c>
      <c r="D25" s="80">
        <f t="shared" ref="D25:K25" si="3">D18-D22</f>
        <v>1039.2042205128205</v>
      </c>
      <c r="E25" s="80">
        <f t="shared" si="3"/>
        <v>1074.5019382722048</v>
      </c>
      <c r="F25" s="80">
        <f t="shared" si="3"/>
        <v>1111.0650174568186</v>
      </c>
      <c r="G25" s="80">
        <f t="shared" si="3"/>
        <v>1148.9417579505807</v>
      </c>
      <c r="H25" s="80">
        <f t="shared" si="3"/>
        <v>1188.1824264648062</v>
      </c>
      <c r="I25" s="80">
        <f t="shared" si="3"/>
        <v>1228.8393414785846</v>
      </c>
      <c r="J25" s="80">
        <f t="shared" si="3"/>
        <v>1270.9669620263571</v>
      </c>
      <c r="K25" s="80">
        <f t="shared" si="3"/>
        <v>1314.6219805131595</v>
      </c>
      <c r="L25" s="3"/>
    </row>
    <row r="26" spans="2:12" ht="15.75" customHeight="1" x14ac:dyDescent="0.35">
      <c r="B26" s="3"/>
      <c r="C26" s="71" t="s">
        <v>80</v>
      </c>
      <c r="D26" s="80">
        <f t="array" ref="D26">NPV('General Inputs'!C10,D25:K25)</f>
        <v>5133.141776320339</v>
      </c>
      <c r="E26" s="3"/>
      <c r="F26" s="3"/>
      <c r="G26" s="3"/>
      <c r="H26" s="3"/>
      <c r="I26" s="3"/>
      <c r="J26" s="3"/>
      <c r="K26" s="3"/>
      <c r="L26" s="3"/>
    </row>
    <row r="27" spans="2:12" ht="15.75" customHeight="1" x14ac:dyDescent="0.25">
      <c r="B27" s="3"/>
      <c r="C27" s="3"/>
      <c r="D27" s="3"/>
      <c r="E27" s="3"/>
      <c r="F27" s="3"/>
      <c r="G27" s="3"/>
      <c r="H27" s="3"/>
      <c r="I27" s="3"/>
      <c r="J27" s="3"/>
      <c r="K27" s="3"/>
      <c r="L27" s="3"/>
    </row>
    <row r="28" spans="2:12" ht="15.75" customHeight="1" x14ac:dyDescent="0.25"/>
    <row r="29" spans="2:12" ht="15.75" customHeight="1" x14ac:dyDescent="0.25"/>
    <row r="30" spans="2:12" ht="15.75" customHeight="1" x14ac:dyDescent="0.25"/>
    <row r="31" spans="2:12" ht="15.75" customHeight="1" x14ac:dyDescent="0.25"/>
    <row r="32" spans="2: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
    <mergeCell ref="L5:L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Y1002"/>
  <sheetViews>
    <sheetView showGridLines="0" workbookViewId="0"/>
  </sheetViews>
  <sheetFormatPr defaultColWidth="12.6328125" defaultRowHeight="15" customHeight="1" x14ac:dyDescent="0.25"/>
  <cols>
    <col min="1" max="1" width="12.453125" customWidth="1"/>
    <col min="2" max="2" width="47" customWidth="1"/>
    <col min="3" max="3" width="7.08984375" customWidth="1"/>
    <col min="4" max="4" width="14.7265625" customWidth="1"/>
    <col min="5" max="5" width="20.7265625" customWidth="1"/>
    <col min="6" max="6" width="17.7265625" customWidth="1"/>
    <col min="7" max="7" width="20.7265625" customWidth="1"/>
    <col min="8" max="8" width="20" customWidth="1"/>
    <col min="9" max="9" width="18.453125" customWidth="1"/>
    <col min="10" max="10" width="20.453125" customWidth="1"/>
    <col min="11" max="11" width="20.08984375" customWidth="1"/>
    <col min="12" max="12" width="20" customWidth="1"/>
    <col min="13" max="13" width="22.08984375" customWidth="1"/>
    <col min="14" max="14" width="27.08984375" customWidth="1"/>
    <col min="15" max="25" width="12.453125" customWidth="1"/>
  </cols>
  <sheetData>
    <row r="1" spans="1:25" ht="15.75" customHeight="1" x14ac:dyDescent="0.35">
      <c r="A1" s="9"/>
      <c r="B1" s="9"/>
      <c r="C1" s="9"/>
      <c r="D1" s="9"/>
      <c r="E1" s="9"/>
      <c r="F1" s="9"/>
      <c r="G1" s="9"/>
      <c r="H1" s="9"/>
      <c r="I1" s="9"/>
      <c r="J1" s="9"/>
      <c r="K1" s="9"/>
      <c r="L1" s="9"/>
      <c r="M1" s="9"/>
      <c r="N1" s="9"/>
      <c r="O1" s="9"/>
      <c r="P1" s="9"/>
      <c r="Q1" s="9"/>
      <c r="R1" s="9"/>
      <c r="S1" s="9"/>
      <c r="T1" s="9"/>
      <c r="U1" s="9"/>
      <c r="V1" s="9"/>
      <c r="W1" s="9"/>
      <c r="X1" s="9"/>
      <c r="Y1" s="9"/>
    </row>
    <row r="2" spans="1:25" ht="15.75" customHeight="1" x14ac:dyDescent="0.35">
      <c r="A2" s="9"/>
      <c r="B2" s="92" t="s">
        <v>70</v>
      </c>
      <c r="C2" s="92"/>
      <c r="D2" s="93"/>
      <c r="E2" s="93"/>
      <c r="F2" s="93"/>
      <c r="G2" s="93"/>
      <c r="H2" s="9"/>
      <c r="I2" s="9"/>
      <c r="J2" s="9"/>
      <c r="K2" s="9"/>
      <c r="L2" s="9"/>
      <c r="M2" s="9"/>
      <c r="N2" s="9"/>
      <c r="O2" s="9"/>
      <c r="P2" s="9"/>
      <c r="Q2" s="9"/>
      <c r="R2" s="9"/>
      <c r="S2" s="9"/>
      <c r="T2" s="9"/>
      <c r="U2" s="9"/>
      <c r="V2" s="9"/>
      <c r="W2" s="9"/>
      <c r="X2" s="9"/>
      <c r="Y2" s="9"/>
    </row>
    <row r="3" spans="1:25" ht="15.75" customHeight="1" x14ac:dyDescent="0.35">
      <c r="A3" s="9"/>
      <c r="B3" s="259" t="s">
        <v>85</v>
      </c>
      <c r="C3" s="241"/>
      <c r="D3" s="241"/>
      <c r="E3" s="241"/>
      <c r="F3" s="241"/>
      <c r="G3" s="241"/>
      <c r="H3" s="241"/>
      <c r="I3" s="260"/>
      <c r="J3" s="9"/>
      <c r="K3" s="9"/>
      <c r="L3" s="9"/>
      <c r="M3" s="9"/>
      <c r="N3" s="9"/>
      <c r="O3" s="9"/>
      <c r="P3" s="9"/>
      <c r="Q3" s="9"/>
      <c r="R3" s="9"/>
      <c r="S3" s="9"/>
      <c r="T3" s="9"/>
      <c r="U3" s="9"/>
      <c r="V3" s="9"/>
      <c r="W3" s="9"/>
      <c r="X3" s="9"/>
      <c r="Y3" s="9"/>
    </row>
    <row r="4" spans="1:25" ht="15.75" customHeight="1" x14ac:dyDescent="0.35">
      <c r="A4" s="9"/>
      <c r="B4" s="261" t="s">
        <v>86</v>
      </c>
      <c r="C4" s="241"/>
      <c r="D4" s="241"/>
      <c r="E4" s="241"/>
      <c r="F4" s="241"/>
      <c r="G4" s="241"/>
      <c r="H4" s="241"/>
      <c r="I4" s="260"/>
      <c r="J4" s="9"/>
      <c r="K4" s="9"/>
      <c r="L4" s="9"/>
      <c r="M4" s="9"/>
      <c r="N4" s="9"/>
      <c r="O4" s="9"/>
      <c r="P4" s="9"/>
      <c r="Q4" s="9"/>
      <c r="R4" s="9"/>
      <c r="S4" s="9"/>
      <c r="T4" s="9"/>
      <c r="U4" s="9"/>
      <c r="V4" s="9"/>
      <c r="W4" s="9"/>
      <c r="X4" s="9"/>
      <c r="Y4" s="9"/>
    </row>
    <row r="5" spans="1:25" ht="15.75" customHeight="1" x14ac:dyDescent="0.35">
      <c r="A5" s="9"/>
      <c r="B5" s="262" t="s">
        <v>87</v>
      </c>
      <c r="C5" s="229"/>
      <c r="D5" s="229"/>
      <c r="E5" s="229"/>
      <c r="F5" s="229"/>
      <c r="G5" s="229"/>
      <c r="H5" s="229"/>
      <c r="I5" s="263"/>
      <c r="J5" s="9"/>
      <c r="K5" s="9"/>
      <c r="L5" s="9"/>
      <c r="M5" s="9"/>
      <c r="N5" s="9"/>
      <c r="O5" s="9"/>
      <c r="P5" s="9"/>
      <c r="Q5" s="9"/>
      <c r="R5" s="9"/>
      <c r="S5" s="9"/>
      <c r="T5" s="9"/>
      <c r="U5" s="9"/>
      <c r="V5" s="9"/>
      <c r="W5" s="9"/>
      <c r="X5" s="9"/>
      <c r="Y5" s="9"/>
    </row>
    <row r="6" spans="1:25" ht="15.75" customHeight="1" x14ac:dyDescent="0.35">
      <c r="A6" s="9"/>
      <c r="B6" s="261" t="s">
        <v>88</v>
      </c>
      <c r="C6" s="241"/>
      <c r="D6" s="241"/>
      <c r="E6" s="241"/>
      <c r="F6" s="241"/>
      <c r="G6" s="241"/>
      <c r="H6" s="241"/>
      <c r="I6" s="260"/>
      <c r="J6" s="9"/>
      <c r="K6" s="9"/>
      <c r="L6" s="9"/>
      <c r="M6" s="9"/>
      <c r="N6" s="9"/>
      <c r="O6" s="9"/>
      <c r="P6" s="9"/>
      <c r="Q6" s="9"/>
      <c r="R6" s="9"/>
      <c r="S6" s="9"/>
      <c r="T6" s="9"/>
      <c r="U6" s="9"/>
      <c r="V6" s="9"/>
      <c r="W6" s="9"/>
      <c r="X6" s="9"/>
      <c r="Y6" s="9"/>
    </row>
    <row r="7" spans="1:25" ht="174" customHeight="1" x14ac:dyDescent="0.35">
      <c r="A7" s="9"/>
      <c r="B7" s="264" t="s">
        <v>89</v>
      </c>
      <c r="C7" s="265"/>
      <c r="D7" s="265"/>
      <c r="E7" s="265"/>
      <c r="F7" s="265"/>
      <c r="G7" s="265"/>
      <c r="H7" s="265"/>
      <c r="I7" s="266"/>
      <c r="J7" s="9"/>
      <c r="K7" s="9"/>
      <c r="L7" s="9"/>
      <c r="M7" s="9"/>
      <c r="N7" s="9"/>
      <c r="O7" s="9"/>
      <c r="P7" s="9"/>
      <c r="Q7" s="9"/>
      <c r="R7" s="9"/>
      <c r="S7" s="9"/>
      <c r="T7" s="9"/>
      <c r="U7" s="9"/>
      <c r="V7" s="9"/>
      <c r="W7" s="9"/>
      <c r="X7" s="9"/>
      <c r="Y7" s="9"/>
    </row>
    <row r="8" spans="1:25" ht="15.75" customHeight="1" x14ac:dyDescent="0.35">
      <c r="A8" s="9"/>
      <c r="B8" s="9"/>
      <c r="C8" s="9"/>
      <c r="D8" s="9"/>
      <c r="E8" s="9"/>
      <c r="F8" s="9"/>
      <c r="G8" s="9"/>
      <c r="H8" s="9"/>
      <c r="I8" s="9"/>
      <c r="J8" s="9"/>
      <c r="K8" s="9"/>
      <c r="L8" s="9"/>
      <c r="M8" s="9"/>
      <c r="N8" s="9"/>
      <c r="O8" s="9"/>
      <c r="P8" s="9"/>
      <c r="Q8" s="9"/>
      <c r="R8" s="9"/>
      <c r="S8" s="9"/>
      <c r="T8" s="9"/>
      <c r="U8" s="9"/>
      <c r="V8" s="9"/>
      <c r="W8" s="9"/>
      <c r="X8" s="9"/>
      <c r="Y8" s="9"/>
    </row>
    <row r="9" spans="1:25" ht="15.75" customHeight="1" x14ac:dyDescent="0.35">
      <c r="A9" s="9"/>
      <c r="B9" s="95" t="s">
        <v>90</v>
      </c>
      <c r="C9" s="57" t="s">
        <v>91</v>
      </c>
      <c r="D9" s="96"/>
      <c r="E9" s="97"/>
      <c r="F9" s="9"/>
      <c r="G9" s="9"/>
      <c r="H9" s="9"/>
      <c r="I9" s="9"/>
      <c r="J9" s="9"/>
      <c r="K9" s="9"/>
      <c r="L9" s="9"/>
      <c r="M9" s="9"/>
      <c r="N9" s="9"/>
      <c r="O9" s="9"/>
      <c r="P9" s="9"/>
      <c r="Q9" s="9"/>
      <c r="R9" s="9"/>
      <c r="S9" s="9"/>
      <c r="T9" s="9"/>
      <c r="U9" s="9"/>
      <c r="V9" s="9"/>
      <c r="W9" s="9"/>
      <c r="X9" s="9"/>
      <c r="Y9" s="9"/>
    </row>
    <row r="10" spans="1:25" ht="15.75" customHeight="1" x14ac:dyDescent="0.35">
      <c r="A10" s="9"/>
      <c r="B10" s="94" t="s">
        <v>92</v>
      </c>
      <c r="C10" s="98" t="s">
        <v>93</v>
      </c>
      <c r="D10" s="99">
        <v>1000</v>
      </c>
      <c r="E10" s="100"/>
      <c r="F10" s="100"/>
      <c r="G10" s="101"/>
      <c r="H10" s="9"/>
      <c r="I10" s="9"/>
      <c r="J10" s="9"/>
      <c r="K10" s="9"/>
      <c r="L10" s="9"/>
      <c r="M10" s="9"/>
      <c r="N10" s="9"/>
      <c r="O10" s="9"/>
      <c r="P10" s="9"/>
      <c r="Q10" s="9"/>
      <c r="R10" s="9"/>
      <c r="S10" s="9"/>
      <c r="T10" s="9"/>
      <c r="U10" s="9"/>
      <c r="V10" s="9"/>
      <c r="W10" s="9"/>
      <c r="X10" s="9"/>
      <c r="Y10" s="9"/>
    </row>
    <row r="11" spans="1:25" ht="15.75" customHeight="1" x14ac:dyDescent="0.35">
      <c r="A11" s="9"/>
      <c r="B11" s="102" t="s">
        <v>94</v>
      </c>
      <c r="C11" s="103" t="s">
        <v>93</v>
      </c>
      <c r="D11" s="99">
        <v>1000</v>
      </c>
      <c r="E11" s="100"/>
      <c r="F11" s="100"/>
      <c r="G11" s="101"/>
      <c r="H11" s="9"/>
      <c r="I11" s="9"/>
      <c r="J11" s="9"/>
      <c r="K11" s="9"/>
      <c r="L11" s="9"/>
      <c r="M11" s="9"/>
      <c r="N11" s="9"/>
      <c r="O11" s="9"/>
      <c r="P11" s="9"/>
      <c r="Q11" s="9"/>
      <c r="R11" s="9"/>
      <c r="S11" s="9"/>
      <c r="T11" s="9"/>
      <c r="U11" s="9"/>
      <c r="V11" s="9"/>
      <c r="W11" s="9"/>
      <c r="X11" s="9"/>
      <c r="Y11" s="9"/>
    </row>
    <row r="12" spans="1:25" ht="15.75" customHeight="1" x14ac:dyDescent="0.35">
      <c r="A12" s="9"/>
      <c r="B12" s="102" t="s">
        <v>95</v>
      </c>
      <c r="C12" s="103" t="s">
        <v>96</v>
      </c>
      <c r="D12" s="104">
        <v>12</v>
      </c>
      <c r="E12" s="105" t="s">
        <v>97</v>
      </c>
      <c r="F12" s="100"/>
      <c r="G12" s="101"/>
      <c r="H12" s="9"/>
      <c r="I12" s="9"/>
      <c r="J12" s="9"/>
      <c r="K12" s="9"/>
      <c r="L12" s="9"/>
      <c r="M12" s="9"/>
      <c r="N12" s="9"/>
      <c r="O12" s="9"/>
      <c r="P12" s="9"/>
      <c r="Q12" s="9"/>
      <c r="R12" s="9"/>
      <c r="S12" s="9"/>
      <c r="T12" s="9"/>
      <c r="U12" s="9"/>
      <c r="V12" s="9"/>
      <c r="W12" s="9"/>
      <c r="X12" s="9"/>
      <c r="Y12" s="9"/>
    </row>
    <row r="13" spans="1:25" ht="15.75" customHeight="1" x14ac:dyDescent="0.35">
      <c r="A13" s="9"/>
      <c r="B13" s="102" t="s">
        <v>98</v>
      </c>
      <c r="C13" s="103" t="s">
        <v>96</v>
      </c>
      <c r="D13" s="106">
        <v>6.5</v>
      </c>
      <c r="E13" s="105" t="s">
        <v>99</v>
      </c>
      <c r="F13" s="100"/>
      <c r="G13" s="101"/>
      <c r="H13" s="9"/>
      <c r="I13" s="9"/>
      <c r="J13" s="9"/>
      <c r="K13" s="9"/>
      <c r="L13" s="9"/>
      <c r="M13" s="9"/>
      <c r="N13" s="9"/>
      <c r="O13" s="9"/>
      <c r="P13" s="9"/>
      <c r="Q13" s="9"/>
      <c r="R13" s="9"/>
      <c r="S13" s="9"/>
      <c r="T13" s="9"/>
      <c r="U13" s="9"/>
      <c r="V13" s="9"/>
      <c r="W13" s="9"/>
      <c r="X13" s="9"/>
      <c r="Y13" s="9"/>
    </row>
    <row r="14" spans="1:25" ht="15.75" customHeight="1" x14ac:dyDescent="0.35">
      <c r="A14" s="9"/>
      <c r="B14" s="102" t="s">
        <v>100</v>
      </c>
      <c r="C14" s="103" t="s">
        <v>101</v>
      </c>
      <c r="D14" s="107">
        <f t="shared" ref="D14:D15" si="0">D10/D12</f>
        <v>83.333333333333329</v>
      </c>
      <c r="E14" s="108"/>
      <c r="F14" s="100"/>
      <c r="G14" s="101"/>
      <c r="H14" s="9"/>
      <c r="I14" s="9"/>
      <c r="J14" s="9"/>
      <c r="K14" s="9"/>
      <c r="L14" s="9"/>
      <c r="M14" s="9"/>
      <c r="N14" s="9"/>
      <c r="O14" s="9"/>
      <c r="P14" s="9"/>
      <c r="Q14" s="9"/>
      <c r="R14" s="9"/>
      <c r="S14" s="9"/>
      <c r="T14" s="9"/>
      <c r="U14" s="9"/>
      <c r="V14" s="9"/>
      <c r="W14" s="9"/>
      <c r="X14" s="9"/>
      <c r="Y14" s="9"/>
    </row>
    <row r="15" spans="1:25" ht="15.75" customHeight="1" x14ac:dyDescent="0.35">
      <c r="A15" s="9"/>
      <c r="B15" s="102" t="s">
        <v>102</v>
      </c>
      <c r="C15" s="103" t="s">
        <v>101</v>
      </c>
      <c r="D15" s="107">
        <f t="shared" si="0"/>
        <v>153.84615384615384</v>
      </c>
      <c r="E15" s="108"/>
      <c r="F15" s="100"/>
      <c r="G15" s="101"/>
      <c r="H15" s="9"/>
      <c r="I15" s="9"/>
      <c r="J15" s="9"/>
      <c r="K15" s="9"/>
      <c r="L15" s="9"/>
      <c r="M15" s="9"/>
      <c r="N15" s="9"/>
      <c r="O15" s="9"/>
      <c r="P15" s="9"/>
      <c r="Q15" s="9"/>
      <c r="R15" s="9"/>
      <c r="S15" s="9"/>
      <c r="T15" s="9"/>
      <c r="U15" s="9"/>
      <c r="V15" s="9"/>
      <c r="W15" s="9"/>
      <c r="X15" s="9"/>
      <c r="Y15" s="9"/>
    </row>
    <row r="16" spans="1:25" ht="15.75" customHeight="1" x14ac:dyDescent="0.35">
      <c r="A16" s="9"/>
      <c r="B16" s="102" t="s">
        <v>103</v>
      </c>
      <c r="C16" s="103" t="s">
        <v>104</v>
      </c>
      <c r="D16" s="107">
        <f>3.95*D14</f>
        <v>329.16666666666669</v>
      </c>
      <c r="E16" s="105" t="s">
        <v>105</v>
      </c>
      <c r="F16" s="100"/>
      <c r="G16" s="101"/>
      <c r="H16" s="9"/>
      <c r="I16" s="9"/>
      <c r="J16" s="9"/>
      <c r="K16" s="9"/>
      <c r="L16" s="9"/>
      <c r="M16" s="9"/>
      <c r="N16" s="9"/>
      <c r="O16" s="9"/>
      <c r="P16" s="9"/>
      <c r="Q16" s="9"/>
      <c r="R16" s="9"/>
      <c r="S16" s="9"/>
      <c r="T16" s="9"/>
      <c r="U16" s="9"/>
      <c r="V16" s="9"/>
      <c r="W16" s="9"/>
      <c r="X16" s="9"/>
      <c r="Y16" s="9"/>
    </row>
    <row r="17" spans="1:25" ht="15.75" customHeight="1" x14ac:dyDescent="0.35">
      <c r="A17" s="9"/>
      <c r="B17" s="102" t="s">
        <v>106</v>
      </c>
      <c r="C17" s="103" t="s">
        <v>104</v>
      </c>
      <c r="D17" s="107">
        <f>4.989*D15</f>
        <v>767.53846153846143</v>
      </c>
      <c r="E17" s="108" t="s">
        <v>107</v>
      </c>
      <c r="F17" s="100"/>
      <c r="G17" s="101"/>
      <c r="H17" s="9"/>
      <c r="I17" s="9"/>
      <c r="J17" s="9"/>
      <c r="K17" s="9"/>
      <c r="L17" s="9"/>
      <c r="M17" s="9"/>
      <c r="N17" s="9"/>
      <c r="O17" s="9"/>
      <c r="P17" s="9"/>
      <c r="Q17" s="9"/>
      <c r="R17" s="9"/>
      <c r="S17" s="9"/>
      <c r="T17" s="9"/>
      <c r="U17" s="9"/>
      <c r="V17" s="9"/>
      <c r="W17" s="9"/>
      <c r="X17" s="9"/>
      <c r="Y17" s="9"/>
    </row>
    <row r="18" spans="1:25" ht="15.75" customHeight="1" x14ac:dyDescent="0.35">
      <c r="A18" s="9"/>
      <c r="B18" s="102" t="s">
        <v>108</v>
      </c>
      <c r="C18" s="103" t="s">
        <v>109</v>
      </c>
      <c r="D18" s="109">
        <f t="shared" ref="D18:D19" si="1">D16/D10</f>
        <v>0.32916666666666666</v>
      </c>
      <c r="E18" s="110" t="s">
        <v>110</v>
      </c>
      <c r="F18" s="100"/>
      <c r="G18" s="101"/>
      <c r="H18" s="9"/>
      <c r="I18" s="9"/>
      <c r="J18" s="9"/>
      <c r="K18" s="9"/>
      <c r="L18" s="9"/>
      <c r="M18" s="9"/>
      <c r="N18" s="9"/>
      <c r="O18" s="9"/>
      <c r="P18" s="9"/>
      <c r="Q18" s="9"/>
      <c r="R18" s="9"/>
      <c r="S18" s="9"/>
      <c r="T18" s="9"/>
      <c r="U18" s="9"/>
      <c r="V18" s="9"/>
      <c r="W18" s="9"/>
      <c r="X18" s="9"/>
      <c r="Y18" s="9"/>
    </row>
    <row r="19" spans="1:25" ht="15.75" customHeight="1" x14ac:dyDescent="0.35">
      <c r="A19" s="9"/>
      <c r="B19" s="102" t="s">
        <v>111</v>
      </c>
      <c r="C19" s="103" t="s">
        <v>109</v>
      </c>
      <c r="D19" s="109">
        <f t="shared" si="1"/>
        <v>0.76753846153846139</v>
      </c>
      <c r="E19" s="110" t="s">
        <v>110</v>
      </c>
      <c r="F19" s="9"/>
      <c r="G19" s="71"/>
      <c r="H19" s="9"/>
      <c r="I19" s="9"/>
      <c r="J19" s="9"/>
      <c r="K19" s="9"/>
      <c r="L19" s="9"/>
      <c r="M19" s="9"/>
      <c r="N19" s="9"/>
      <c r="O19" s="9"/>
      <c r="P19" s="9"/>
      <c r="Q19" s="9"/>
      <c r="R19" s="9"/>
      <c r="S19" s="9"/>
      <c r="T19" s="9"/>
      <c r="U19" s="9"/>
      <c r="V19" s="9"/>
      <c r="W19" s="9"/>
      <c r="X19" s="9"/>
      <c r="Y19" s="9"/>
    </row>
    <row r="20" spans="1:25" ht="15.75" customHeight="1" x14ac:dyDescent="0.35">
      <c r="A20" s="9"/>
      <c r="B20" s="102" t="s">
        <v>112</v>
      </c>
      <c r="C20" s="103" t="s">
        <v>113</v>
      </c>
      <c r="D20" s="111">
        <v>0.05</v>
      </c>
      <c r="E20" s="110" t="s">
        <v>114</v>
      </c>
      <c r="F20" s="9"/>
      <c r="G20" s="71"/>
      <c r="H20" s="9"/>
      <c r="I20" s="9"/>
      <c r="J20" s="9"/>
      <c r="K20" s="9"/>
      <c r="L20" s="9"/>
      <c r="M20" s="9"/>
      <c r="N20" s="9"/>
      <c r="O20" s="9"/>
      <c r="P20" s="9"/>
      <c r="Q20" s="9"/>
      <c r="R20" s="9"/>
      <c r="S20" s="9"/>
      <c r="T20" s="9"/>
      <c r="U20" s="9"/>
      <c r="V20" s="9"/>
      <c r="W20" s="9"/>
      <c r="X20" s="9"/>
      <c r="Y20" s="9"/>
    </row>
    <row r="21" spans="1:25" ht="15.75" customHeight="1" x14ac:dyDescent="0.35">
      <c r="A21" s="9"/>
      <c r="B21" s="102" t="s">
        <v>68</v>
      </c>
      <c r="C21" s="103" t="s">
        <v>113</v>
      </c>
      <c r="D21" s="112">
        <f>'General Inputs'!C8</f>
        <v>0.03</v>
      </c>
      <c r="E21" s="9"/>
      <c r="F21" s="9"/>
      <c r="G21" s="71"/>
      <c r="H21" s="9"/>
      <c r="I21" s="9"/>
      <c r="J21" s="9"/>
      <c r="K21" s="9"/>
      <c r="L21" s="9"/>
      <c r="M21" s="9"/>
      <c r="N21" s="9"/>
      <c r="O21" s="9"/>
      <c r="P21" s="9"/>
      <c r="Q21" s="9"/>
      <c r="R21" s="9"/>
      <c r="S21" s="9"/>
      <c r="T21" s="9"/>
      <c r="U21" s="9"/>
      <c r="V21" s="9"/>
      <c r="W21" s="9"/>
      <c r="X21" s="9"/>
      <c r="Y21" s="9"/>
    </row>
    <row r="22" spans="1:25" ht="15.75" customHeight="1" x14ac:dyDescent="0.35">
      <c r="A22" s="9"/>
      <c r="B22" s="113" t="s">
        <v>69</v>
      </c>
      <c r="C22" s="114" t="s">
        <v>113</v>
      </c>
      <c r="D22" s="115">
        <f>'General Inputs'!C10</f>
        <v>0.15</v>
      </c>
      <c r="E22" s="9"/>
      <c r="F22" s="9"/>
      <c r="G22" s="9"/>
      <c r="H22" s="9"/>
      <c r="I22" s="9"/>
      <c r="J22" s="9"/>
      <c r="K22" s="9"/>
      <c r="L22" s="9"/>
      <c r="M22" s="9"/>
      <c r="N22" s="9"/>
      <c r="O22" s="9"/>
      <c r="P22" s="9"/>
      <c r="Q22" s="9"/>
      <c r="R22" s="9"/>
      <c r="S22" s="9"/>
      <c r="T22" s="9"/>
      <c r="U22" s="9"/>
      <c r="V22" s="9"/>
      <c r="W22" s="9"/>
      <c r="X22" s="9"/>
      <c r="Y22" s="9"/>
    </row>
    <row r="23" spans="1:25" ht="15.75"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row>
    <row r="24" spans="1:25" ht="15.75" customHeight="1" x14ac:dyDescent="0.35">
      <c r="A24" s="9"/>
      <c r="B24" s="116" t="s">
        <v>115</v>
      </c>
      <c r="C24" s="117"/>
      <c r="D24" s="267"/>
      <c r="E24" s="268"/>
      <c r="F24" s="268"/>
      <c r="G24" s="268"/>
      <c r="H24" s="268"/>
      <c r="I24" s="268"/>
      <c r="J24" s="118"/>
      <c r="K24" s="118"/>
      <c r="L24" s="119"/>
      <c r="M24" s="9"/>
      <c r="N24" s="120" t="s">
        <v>116</v>
      </c>
      <c r="O24" s="9"/>
      <c r="P24" s="9"/>
      <c r="Q24" s="9"/>
      <c r="R24" s="9"/>
      <c r="S24" s="9"/>
      <c r="T24" s="9"/>
      <c r="U24" s="9"/>
      <c r="V24" s="9"/>
      <c r="W24" s="9"/>
      <c r="X24" s="9"/>
      <c r="Y24" s="9"/>
    </row>
    <row r="25" spans="1:25" ht="15.75" customHeight="1" x14ac:dyDescent="0.35">
      <c r="A25" s="9"/>
      <c r="B25" s="121" t="s">
        <v>117</v>
      </c>
      <c r="C25" s="122"/>
      <c r="D25" s="61">
        <v>0</v>
      </c>
      <c r="E25" s="61">
        <v>1</v>
      </c>
      <c r="F25" s="123">
        <f t="shared" ref="F25:L25" si="2">E25+1</f>
        <v>2</v>
      </c>
      <c r="G25" s="123">
        <f t="shared" si="2"/>
        <v>3</v>
      </c>
      <c r="H25" s="123">
        <f t="shared" si="2"/>
        <v>4</v>
      </c>
      <c r="I25" s="123">
        <f t="shared" si="2"/>
        <v>5</v>
      </c>
      <c r="J25" s="123">
        <f t="shared" si="2"/>
        <v>6</v>
      </c>
      <c r="K25" s="123">
        <f t="shared" si="2"/>
        <v>7</v>
      </c>
      <c r="L25" s="124">
        <f t="shared" si="2"/>
        <v>8</v>
      </c>
      <c r="M25" s="125"/>
      <c r="N25" s="126">
        <v>0</v>
      </c>
      <c r="O25" s="9"/>
      <c r="P25" s="9"/>
      <c r="Q25" s="9"/>
      <c r="R25" s="9"/>
      <c r="S25" s="9"/>
      <c r="T25" s="9"/>
      <c r="U25" s="9"/>
      <c r="V25" s="9"/>
      <c r="W25" s="9"/>
      <c r="X25" s="9"/>
      <c r="Y25" s="9"/>
    </row>
    <row r="26" spans="1:25" ht="15.75" customHeight="1" x14ac:dyDescent="0.35">
      <c r="A26" s="9"/>
      <c r="B26" s="127"/>
      <c r="C26" s="61" t="s">
        <v>118</v>
      </c>
      <c r="D26" s="61">
        <f>'General Inputs'!C6</f>
        <v>2022</v>
      </c>
      <c r="E26" s="61">
        <f>D26+1</f>
        <v>2023</v>
      </c>
      <c r="F26" s="123">
        <f t="shared" ref="F26:L26" si="3">E26+1</f>
        <v>2024</v>
      </c>
      <c r="G26" s="123">
        <f t="shared" si="3"/>
        <v>2025</v>
      </c>
      <c r="H26" s="123">
        <f t="shared" si="3"/>
        <v>2026</v>
      </c>
      <c r="I26" s="123">
        <f t="shared" si="3"/>
        <v>2027</v>
      </c>
      <c r="J26" s="123">
        <f t="shared" si="3"/>
        <v>2028</v>
      </c>
      <c r="K26" s="123">
        <f t="shared" si="3"/>
        <v>2029</v>
      </c>
      <c r="L26" s="124">
        <f t="shared" si="3"/>
        <v>2030</v>
      </c>
      <c r="M26" s="125"/>
      <c r="N26" s="128">
        <v>0.05</v>
      </c>
      <c r="O26" s="9"/>
      <c r="P26" s="9"/>
      <c r="Q26" s="9"/>
      <c r="R26" s="9"/>
      <c r="S26" s="9"/>
      <c r="T26" s="9"/>
      <c r="U26" s="9"/>
      <c r="V26" s="9"/>
      <c r="W26" s="9"/>
      <c r="X26" s="9"/>
      <c r="Y26" s="9"/>
    </row>
    <row r="27" spans="1:25" ht="15.75" customHeight="1" x14ac:dyDescent="0.35">
      <c r="A27" s="9"/>
      <c r="B27" s="94" t="s">
        <v>119</v>
      </c>
      <c r="C27" s="129" t="s">
        <v>93</v>
      </c>
      <c r="D27" s="130">
        <f t="shared" ref="D27:D28" si="4">D10</f>
        <v>1000</v>
      </c>
      <c r="E27" s="131">
        <f t="shared" ref="E27:L27" si="5">D27*(1+$D$21)</f>
        <v>1030</v>
      </c>
      <c r="F27" s="131">
        <f t="shared" si="5"/>
        <v>1060.9000000000001</v>
      </c>
      <c r="G27" s="131">
        <f t="shared" si="5"/>
        <v>1092.7270000000001</v>
      </c>
      <c r="H27" s="131">
        <f t="shared" si="5"/>
        <v>1125.50881</v>
      </c>
      <c r="I27" s="131">
        <f t="shared" si="5"/>
        <v>1159.2740743000002</v>
      </c>
      <c r="J27" s="131">
        <f t="shared" si="5"/>
        <v>1194.0522965290002</v>
      </c>
      <c r="K27" s="131">
        <f t="shared" si="5"/>
        <v>1229.8738654248702</v>
      </c>
      <c r="L27" s="132">
        <f t="shared" si="5"/>
        <v>1266.7700813876163</v>
      </c>
      <c r="M27" s="98"/>
      <c r="N27" s="128">
        <v>0.1</v>
      </c>
      <c r="O27" s="9"/>
      <c r="P27" s="9"/>
      <c r="Q27" s="9"/>
      <c r="R27" s="9"/>
      <c r="S27" s="9"/>
      <c r="T27" s="9"/>
      <c r="U27" s="9"/>
      <c r="V27" s="9"/>
      <c r="W27" s="9"/>
      <c r="X27" s="9"/>
      <c r="Y27" s="9"/>
    </row>
    <row r="28" spans="1:25" ht="15.75" customHeight="1" x14ac:dyDescent="0.35">
      <c r="A28" s="9"/>
      <c r="B28" s="102" t="s">
        <v>120</v>
      </c>
      <c r="C28" s="133" t="s">
        <v>93</v>
      </c>
      <c r="D28" s="130">
        <f t="shared" si="4"/>
        <v>1000</v>
      </c>
      <c r="E28" s="131">
        <f t="shared" ref="E28:L28" si="6">D28*(1+$D$21)</f>
        <v>1030</v>
      </c>
      <c r="F28" s="131">
        <f t="shared" si="6"/>
        <v>1060.9000000000001</v>
      </c>
      <c r="G28" s="131">
        <f t="shared" si="6"/>
        <v>1092.7270000000001</v>
      </c>
      <c r="H28" s="131">
        <f t="shared" si="6"/>
        <v>1125.50881</v>
      </c>
      <c r="I28" s="131">
        <f t="shared" si="6"/>
        <v>1159.2740743000002</v>
      </c>
      <c r="J28" s="131">
        <f t="shared" si="6"/>
        <v>1194.0522965290002</v>
      </c>
      <c r="K28" s="131">
        <f t="shared" si="6"/>
        <v>1229.8738654248702</v>
      </c>
      <c r="L28" s="132">
        <f t="shared" si="6"/>
        <v>1266.7700813876163</v>
      </c>
      <c r="M28" s="134"/>
      <c r="N28" s="128">
        <v>0.15</v>
      </c>
      <c r="O28" s="9"/>
      <c r="P28" s="9"/>
      <c r="Q28" s="9"/>
      <c r="R28" s="9"/>
      <c r="S28" s="9"/>
      <c r="T28" s="9"/>
      <c r="U28" s="9"/>
      <c r="V28" s="9"/>
      <c r="W28" s="9"/>
      <c r="X28" s="9"/>
      <c r="Y28" s="9"/>
    </row>
    <row r="29" spans="1:25" ht="15.75" customHeight="1" x14ac:dyDescent="0.35">
      <c r="A29" s="9"/>
      <c r="B29" s="102" t="s">
        <v>121</v>
      </c>
      <c r="C29" s="129" t="s">
        <v>104</v>
      </c>
      <c r="D29" s="129">
        <f t="shared" ref="D29:D30" si="7">D18</f>
        <v>0.32916666666666666</v>
      </c>
      <c r="E29" s="129">
        <f t="shared" ref="E29:L29" si="8">D29</f>
        <v>0.32916666666666666</v>
      </c>
      <c r="F29" s="129">
        <f t="shared" si="8"/>
        <v>0.32916666666666666</v>
      </c>
      <c r="G29" s="129">
        <f t="shared" si="8"/>
        <v>0.32916666666666666</v>
      </c>
      <c r="H29" s="129">
        <f t="shared" si="8"/>
        <v>0.32916666666666666</v>
      </c>
      <c r="I29" s="129">
        <f t="shared" si="8"/>
        <v>0.32916666666666666</v>
      </c>
      <c r="J29" s="129">
        <f t="shared" si="8"/>
        <v>0.32916666666666666</v>
      </c>
      <c r="K29" s="129">
        <f t="shared" si="8"/>
        <v>0.32916666666666666</v>
      </c>
      <c r="L29" s="135">
        <f t="shared" si="8"/>
        <v>0.32916666666666666</v>
      </c>
      <c r="M29" s="98"/>
      <c r="N29" s="128">
        <v>0.2</v>
      </c>
      <c r="O29" s="9"/>
      <c r="P29" s="9"/>
      <c r="Q29" s="9"/>
      <c r="R29" s="9"/>
      <c r="S29" s="9"/>
      <c r="T29" s="9"/>
      <c r="U29" s="9"/>
      <c r="V29" s="9"/>
      <c r="W29" s="9"/>
      <c r="X29" s="9"/>
      <c r="Y29" s="9"/>
    </row>
    <row r="30" spans="1:25" ht="15.75" customHeight="1" x14ac:dyDescent="0.35">
      <c r="A30" s="9"/>
      <c r="B30" s="102" t="s">
        <v>122</v>
      </c>
      <c r="C30" s="129" t="s">
        <v>104</v>
      </c>
      <c r="D30" s="129">
        <f t="shared" si="7"/>
        <v>0.76753846153846139</v>
      </c>
      <c r="E30" s="129">
        <f t="shared" ref="E30:L30" si="9">D30</f>
        <v>0.76753846153846139</v>
      </c>
      <c r="F30" s="129">
        <f t="shared" si="9"/>
        <v>0.76753846153846139</v>
      </c>
      <c r="G30" s="129">
        <f t="shared" si="9"/>
        <v>0.76753846153846139</v>
      </c>
      <c r="H30" s="129">
        <f t="shared" si="9"/>
        <v>0.76753846153846139</v>
      </c>
      <c r="I30" s="129">
        <f t="shared" si="9"/>
        <v>0.76753846153846139</v>
      </c>
      <c r="J30" s="129">
        <f t="shared" si="9"/>
        <v>0.76753846153846139</v>
      </c>
      <c r="K30" s="129">
        <f t="shared" si="9"/>
        <v>0.76753846153846139</v>
      </c>
      <c r="L30" s="135">
        <f t="shared" si="9"/>
        <v>0.76753846153846139</v>
      </c>
      <c r="M30" s="98"/>
      <c r="N30" s="128">
        <v>0.3</v>
      </c>
      <c r="O30" s="9"/>
      <c r="P30" s="9"/>
      <c r="Q30" s="9"/>
      <c r="R30" s="9"/>
      <c r="S30" s="9"/>
      <c r="T30" s="9"/>
      <c r="U30" s="9"/>
      <c r="V30" s="9"/>
      <c r="W30" s="9"/>
      <c r="X30" s="9"/>
      <c r="Y30" s="9"/>
    </row>
    <row r="31" spans="1:25" ht="15.75" customHeight="1" x14ac:dyDescent="0.35">
      <c r="A31" s="9"/>
      <c r="B31" s="102" t="s">
        <v>123</v>
      </c>
      <c r="C31" s="129" t="s">
        <v>104</v>
      </c>
      <c r="D31" s="98">
        <f t="shared" ref="D31:L31" si="10">D29*D27</f>
        <v>329.16666666666669</v>
      </c>
      <c r="E31" s="98">
        <f t="shared" si="10"/>
        <v>339.04166666666669</v>
      </c>
      <c r="F31" s="98">
        <f t="shared" si="10"/>
        <v>349.21291666666667</v>
      </c>
      <c r="G31" s="98">
        <f t="shared" si="10"/>
        <v>359.68930416666672</v>
      </c>
      <c r="H31" s="98">
        <f t="shared" si="10"/>
        <v>370.47998329166666</v>
      </c>
      <c r="I31" s="98">
        <f t="shared" si="10"/>
        <v>381.59438279041672</v>
      </c>
      <c r="J31" s="98">
        <f t="shared" si="10"/>
        <v>393.04221427412921</v>
      </c>
      <c r="K31" s="98">
        <f t="shared" si="10"/>
        <v>404.83348070235314</v>
      </c>
      <c r="L31" s="136">
        <f t="shared" si="10"/>
        <v>416.9784851234237</v>
      </c>
      <c r="M31" s="98"/>
      <c r="N31" s="128">
        <v>0.4</v>
      </c>
      <c r="O31" s="9"/>
      <c r="P31" s="9"/>
      <c r="Q31" s="9"/>
      <c r="R31" s="9"/>
      <c r="S31" s="9"/>
      <c r="T31" s="9"/>
      <c r="U31" s="9"/>
      <c r="V31" s="9"/>
      <c r="W31" s="9"/>
      <c r="X31" s="9"/>
      <c r="Y31" s="9"/>
    </row>
    <row r="32" spans="1:25" ht="15.75" customHeight="1" x14ac:dyDescent="0.35">
      <c r="A32" s="9"/>
      <c r="B32" s="102" t="s">
        <v>124</v>
      </c>
      <c r="C32" s="129" t="s">
        <v>104</v>
      </c>
      <c r="D32" s="98">
        <f t="shared" ref="D32:L32" si="11">D28*D30</f>
        <v>767.53846153846143</v>
      </c>
      <c r="E32" s="98">
        <f t="shared" si="11"/>
        <v>790.56461538461519</v>
      </c>
      <c r="F32" s="98">
        <f t="shared" si="11"/>
        <v>814.28155384615377</v>
      </c>
      <c r="G32" s="98">
        <f t="shared" si="11"/>
        <v>838.71000046153836</v>
      </c>
      <c r="H32" s="98">
        <f t="shared" si="11"/>
        <v>863.87130047538449</v>
      </c>
      <c r="I32" s="98">
        <f t="shared" si="11"/>
        <v>889.78743948964609</v>
      </c>
      <c r="J32" s="98">
        <f t="shared" si="11"/>
        <v>916.48106267433548</v>
      </c>
      <c r="K32" s="98">
        <f t="shared" si="11"/>
        <v>943.97549455456556</v>
      </c>
      <c r="L32" s="136">
        <f t="shared" si="11"/>
        <v>972.29475939120255</v>
      </c>
      <c r="M32" s="98"/>
      <c r="N32" s="137">
        <v>0.5</v>
      </c>
      <c r="O32" s="9"/>
      <c r="P32" s="9"/>
      <c r="Q32" s="9"/>
      <c r="R32" s="9"/>
      <c r="S32" s="9"/>
      <c r="T32" s="9"/>
      <c r="U32" s="9"/>
      <c r="V32" s="9"/>
      <c r="W32" s="9"/>
      <c r="X32" s="9"/>
      <c r="Y32" s="9"/>
    </row>
    <row r="33" spans="1:25" ht="15.75" customHeight="1" x14ac:dyDescent="0.35">
      <c r="A33" s="9"/>
      <c r="B33" s="102"/>
      <c r="C33" s="129"/>
      <c r="D33" s="98"/>
      <c r="E33" s="98"/>
      <c r="F33" s="98"/>
      <c r="G33" s="98"/>
      <c r="H33" s="98"/>
      <c r="I33" s="98"/>
      <c r="J33" s="98"/>
      <c r="K33" s="98"/>
      <c r="L33" s="136"/>
      <c r="M33" s="98"/>
      <c r="N33" s="98"/>
      <c r="O33" s="9"/>
      <c r="P33" s="9"/>
      <c r="Q33" s="9"/>
      <c r="R33" s="9"/>
      <c r="S33" s="9"/>
      <c r="T33" s="9"/>
      <c r="U33" s="9"/>
      <c r="V33" s="9"/>
      <c r="W33" s="9"/>
      <c r="X33" s="9"/>
      <c r="Y33" s="9"/>
    </row>
    <row r="34" spans="1:25" ht="15.75" customHeight="1" x14ac:dyDescent="0.35">
      <c r="A34" s="138"/>
      <c r="B34" s="139" t="s">
        <v>125</v>
      </c>
      <c r="C34" s="129" t="s">
        <v>104</v>
      </c>
      <c r="D34" s="98">
        <f t="shared" ref="D34:L34" si="12">D31+D32</f>
        <v>1096.7051282051282</v>
      </c>
      <c r="E34" s="98">
        <f t="shared" si="12"/>
        <v>1129.6062820512818</v>
      </c>
      <c r="F34" s="98">
        <f t="shared" si="12"/>
        <v>1163.4944705128205</v>
      </c>
      <c r="G34" s="98">
        <f t="shared" si="12"/>
        <v>1198.3993046282051</v>
      </c>
      <c r="H34" s="98">
        <f t="shared" si="12"/>
        <v>1234.3512837670512</v>
      </c>
      <c r="I34" s="98">
        <f t="shared" si="12"/>
        <v>1271.3818222800628</v>
      </c>
      <c r="J34" s="98">
        <f t="shared" si="12"/>
        <v>1309.5232769484646</v>
      </c>
      <c r="K34" s="98">
        <f t="shared" si="12"/>
        <v>1348.8089752569188</v>
      </c>
      <c r="L34" s="136">
        <f t="shared" si="12"/>
        <v>1389.2732445146262</v>
      </c>
      <c r="M34" s="140"/>
      <c r="N34" s="140"/>
      <c r="O34" s="138"/>
      <c r="P34" s="138"/>
      <c r="Q34" s="138"/>
      <c r="R34" s="138"/>
      <c r="S34" s="138"/>
      <c r="T34" s="138"/>
      <c r="U34" s="138"/>
      <c r="V34" s="138"/>
      <c r="W34" s="138"/>
      <c r="X34" s="138"/>
      <c r="Y34" s="138"/>
    </row>
    <row r="35" spans="1:25" ht="15.75" customHeight="1" x14ac:dyDescent="0.35">
      <c r="A35" s="9"/>
      <c r="B35" s="141"/>
      <c r="C35" s="142"/>
      <c r="D35" s="143"/>
      <c r="E35" s="144"/>
      <c r="F35" s="144"/>
      <c r="G35" s="144"/>
      <c r="H35" s="144"/>
      <c r="I35" s="144"/>
      <c r="J35" s="144"/>
      <c r="K35" s="144"/>
      <c r="L35" s="145"/>
      <c r="M35" s="140"/>
      <c r="N35" s="140"/>
      <c r="O35" s="9"/>
      <c r="P35" s="9"/>
      <c r="Q35" s="9"/>
      <c r="R35" s="9"/>
      <c r="S35" s="9"/>
      <c r="T35" s="9"/>
      <c r="U35" s="9"/>
      <c r="V35" s="9"/>
      <c r="W35" s="9"/>
      <c r="X35" s="9"/>
      <c r="Y35" s="9"/>
    </row>
    <row r="36" spans="1:25" ht="15.75" customHeight="1" x14ac:dyDescent="0.35">
      <c r="A36" s="9"/>
      <c r="B36" s="146" t="s">
        <v>115</v>
      </c>
      <c r="C36" s="10"/>
      <c r="D36" s="269"/>
      <c r="E36" s="241"/>
      <c r="F36" s="241"/>
      <c r="G36" s="241"/>
      <c r="H36" s="241"/>
      <c r="I36" s="241"/>
      <c r="J36" s="9"/>
      <c r="K36" s="9"/>
      <c r="L36" s="147"/>
      <c r="M36" s="9"/>
      <c r="O36" s="9"/>
      <c r="P36" s="9"/>
      <c r="Q36" s="9"/>
      <c r="R36" s="9"/>
      <c r="S36" s="9"/>
      <c r="T36" s="9"/>
      <c r="U36" s="9"/>
      <c r="V36" s="9"/>
      <c r="W36" s="9"/>
      <c r="X36" s="9"/>
      <c r="Y36" s="9"/>
    </row>
    <row r="37" spans="1:25" ht="15.75" customHeight="1" x14ac:dyDescent="0.35">
      <c r="A37" s="9"/>
      <c r="B37" s="121" t="s">
        <v>126</v>
      </c>
      <c r="C37" s="148">
        <f>D20</f>
        <v>0.05</v>
      </c>
      <c r="D37" s="98"/>
      <c r="E37" s="98"/>
      <c r="F37" s="98"/>
      <c r="G37" s="98"/>
      <c r="H37" s="98"/>
      <c r="I37" s="98"/>
      <c r="J37" s="98"/>
      <c r="K37" s="98"/>
      <c r="L37" s="136"/>
      <c r="M37" s="98"/>
      <c r="O37" s="9"/>
      <c r="P37" s="9"/>
      <c r="Q37" s="9"/>
      <c r="R37" s="9"/>
      <c r="S37" s="9"/>
      <c r="T37" s="9"/>
      <c r="U37" s="9"/>
      <c r="V37" s="9"/>
      <c r="W37" s="9"/>
      <c r="X37" s="9"/>
      <c r="Y37" s="9"/>
    </row>
    <row r="38" spans="1:25" ht="15.75" customHeight="1" x14ac:dyDescent="0.35">
      <c r="A38" s="9"/>
      <c r="B38" s="94" t="s">
        <v>127</v>
      </c>
      <c r="C38" s="129" t="s">
        <v>93</v>
      </c>
      <c r="D38" s="130">
        <f>D10*(1-C37)</f>
        <v>950</v>
      </c>
      <c r="E38" s="149">
        <f t="shared" ref="E38:L38" si="13">D38*(1+$D$21)</f>
        <v>978.5</v>
      </c>
      <c r="F38" s="149">
        <f t="shared" si="13"/>
        <v>1007.855</v>
      </c>
      <c r="G38" s="149">
        <f t="shared" si="13"/>
        <v>1038.0906500000001</v>
      </c>
      <c r="H38" s="149">
        <f t="shared" si="13"/>
        <v>1069.2333695000002</v>
      </c>
      <c r="I38" s="149">
        <f t="shared" si="13"/>
        <v>1101.3103705850003</v>
      </c>
      <c r="J38" s="149">
        <f t="shared" si="13"/>
        <v>1134.3496817025505</v>
      </c>
      <c r="K38" s="149">
        <f t="shared" si="13"/>
        <v>1168.380172153627</v>
      </c>
      <c r="L38" s="150">
        <f t="shared" si="13"/>
        <v>1203.4315773182359</v>
      </c>
      <c r="M38" s="98"/>
      <c r="O38" s="9"/>
      <c r="P38" s="9"/>
      <c r="Q38" s="9"/>
      <c r="R38" s="9"/>
      <c r="S38" s="9"/>
      <c r="T38" s="9"/>
      <c r="U38" s="9"/>
      <c r="V38" s="9"/>
      <c r="W38" s="9"/>
      <c r="X38" s="9"/>
      <c r="Y38" s="9"/>
    </row>
    <row r="39" spans="1:25" ht="15.75" customHeight="1" x14ac:dyDescent="0.35">
      <c r="A39" s="9"/>
      <c r="B39" s="102" t="s">
        <v>120</v>
      </c>
      <c r="C39" s="133" t="s">
        <v>93</v>
      </c>
      <c r="D39" s="130">
        <f>D11*(1-C37)</f>
        <v>950</v>
      </c>
      <c r="E39" s="131">
        <f t="shared" ref="E39:L39" si="14">D39*(1+$D$21)</f>
        <v>978.5</v>
      </c>
      <c r="F39" s="131">
        <f t="shared" si="14"/>
        <v>1007.855</v>
      </c>
      <c r="G39" s="131">
        <f t="shared" si="14"/>
        <v>1038.0906500000001</v>
      </c>
      <c r="H39" s="131">
        <f t="shared" si="14"/>
        <v>1069.2333695000002</v>
      </c>
      <c r="I39" s="131">
        <f t="shared" si="14"/>
        <v>1101.3103705850003</v>
      </c>
      <c r="J39" s="131">
        <f t="shared" si="14"/>
        <v>1134.3496817025505</v>
      </c>
      <c r="K39" s="131">
        <f t="shared" si="14"/>
        <v>1168.380172153627</v>
      </c>
      <c r="L39" s="132">
        <f t="shared" si="14"/>
        <v>1203.4315773182359</v>
      </c>
      <c r="M39" s="134"/>
      <c r="N39" s="151"/>
      <c r="O39" s="9"/>
      <c r="P39" s="9"/>
      <c r="Q39" s="9"/>
      <c r="R39" s="9"/>
      <c r="S39" s="9"/>
      <c r="T39" s="9"/>
      <c r="U39" s="9"/>
      <c r="V39" s="9"/>
      <c r="W39" s="9"/>
      <c r="X39" s="9"/>
      <c r="Y39" s="9"/>
    </row>
    <row r="40" spans="1:25" ht="15.75" customHeight="1" x14ac:dyDescent="0.35">
      <c r="A40" s="9"/>
      <c r="B40" s="102" t="s">
        <v>121</v>
      </c>
      <c r="C40" s="129" t="s">
        <v>104</v>
      </c>
      <c r="D40" s="129">
        <f t="shared" ref="D40:D41" si="15">D18</f>
        <v>0.32916666666666666</v>
      </c>
      <c r="E40" s="129">
        <f t="shared" ref="E40:L40" si="16">D40</f>
        <v>0.32916666666666666</v>
      </c>
      <c r="F40" s="129">
        <f t="shared" si="16"/>
        <v>0.32916666666666666</v>
      </c>
      <c r="G40" s="129">
        <f t="shared" si="16"/>
        <v>0.32916666666666666</v>
      </c>
      <c r="H40" s="129">
        <f t="shared" si="16"/>
        <v>0.32916666666666666</v>
      </c>
      <c r="I40" s="129">
        <f t="shared" si="16"/>
        <v>0.32916666666666666</v>
      </c>
      <c r="J40" s="129">
        <f t="shared" si="16"/>
        <v>0.32916666666666666</v>
      </c>
      <c r="K40" s="129">
        <f t="shared" si="16"/>
        <v>0.32916666666666666</v>
      </c>
      <c r="L40" s="135">
        <f t="shared" si="16"/>
        <v>0.32916666666666666</v>
      </c>
      <c r="M40" s="98"/>
      <c r="N40" s="151"/>
      <c r="O40" s="9"/>
      <c r="P40" s="9"/>
      <c r="Q40" s="9"/>
      <c r="R40" s="9"/>
      <c r="S40" s="9"/>
      <c r="T40" s="9"/>
      <c r="U40" s="9"/>
      <c r="V40" s="9"/>
      <c r="W40" s="9"/>
      <c r="X40" s="9"/>
      <c r="Y40" s="9"/>
    </row>
    <row r="41" spans="1:25" ht="15.75" customHeight="1" x14ac:dyDescent="0.35">
      <c r="A41" s="9"/>
      <c r="B41" s="102" t="s">
        <v>122</v>
      </c>
      <c r="C41" s="129" t="s">
        <v>104</v>
      </c>
      <c r="D41" s="129">
        <f t="shared" si="15"/>
        <v>0.76753846153846139</v>
      </c>
      <c r="E41" s="129">
        <f t="shared" ref="E41:L41" si="17">D41</f>
        <v>0.76753846153846139</v>
      </c>
      <c r="F41" s="129">
        <f t="shared" si="17"/>
        <v>0.76753846153846139</v>
      </c>
      <c r="G41" s="129">
        <f t="shared" si="17"/>
        <v>0.76753846153846139</v>
      </c>
      <c r="H41" s="129">
        <f t="shared" si="17"/>
        <v>0.76753846153846139</v>
      </c>
      <c r="I41" s="129">
        <f t="shared" si="17"/>
        <v>0.76753846153846139</v>
      </c>
      <c r="J41" s="129">
        <f t="shared" si="17"/>
        <v>0.76753846153846139</v>
      </c>
      <c r="K41" s="129">
        <f t="shared" si="17"/>
        <v>0.76753846153846139</v>
      </c>
      <c r="L41" s="135">
        <f t="shared" si="17"/>
        <v>0.76753846153846139</v>
      </c>
      <c r="M41" s="98"/>
      <c r="N41" s="151"/>
      <c r="O41" s="9"/>
      <c r="P41" s="9"/>
      <c r="Q41" s="9"/>
      <c r="R41" s="9"/>
      <c r="S41" s="9"/>
      <c r="T41" s="9"/>
      <c r="U41" s="9"/>
      <c r="V41" s="9"/>
      <c r="W41" s="9"/>
      <c r="X41" s="9"/>
      <c r="Y41" s="9"/>
    </row>
    <row r="42" spans="1:25" ht="15.75" customHeight="1" x14ac:dyDescent="0.35">
      <c r="A42" s="9"/>
      <c r="B42" s="102" t="s">
        <v>123</v>
      </c>
      <c r="C42" s="129" t="s">
        <v>104</v>
      </c>
      <c r="D42" s="98">
        <f t="shared" ref="D42:L42" si="18">D40*D38</f>
        <v>312.70833333333331</v>
      </c>
      <c r="E42" s="98">
        <f t="shared" si="18"/>
        <v>322.08958333333334</v>
      </c>
      <c r="F42" s="98">
        <f t="shared" si="18"/>
        <v>331.75227083333334</v>
      </c>
      <c r="G42" s="98">
        <f t="shared" si="18"/>
        <v>341.70483895833337</v>
      </c>
      <c r="H42" s="98">
        <f t="shared" si="18"/>
        <v>351.95598412708341</v>
      </c>
      <c r="I42" s="98">
        <f t="shared" si="18"/>
        <v>362.51466365089595</v>
      </c>
      <c r="J42" s="98">
        <f t="shared" si="18"/>
        <v>373.39010356042286</v>
      </c>
      <c r="K42" s="98">
        <f t="shared" si="18"/>
        <v>384.59180666723552</v>
      </c>
      <c r="L42" s="136">
        <f t="shared" si="18"/>
        <v>396.12956086725262</v>
      </c>
      <c r="M42" s="98"/>
      <c r="N42" s="151"/>
      <c r="O42" s="9"/>
      <c r="P42" s="9"/>
      <c r="Q42" s="9"/>
      <c r="R42" s="9"/>
      <c r="S42" s="9"/>
      <c r="T42" s="9"/>
      <c r="U42" s="9"/>
      <c r="V42" s="9"/>
      <c r="W42" s="9"/>
      <c r="X42" s="9"/>
      <c r="Y42" s="9"/>
    </row>
    <row r="43" spans="1:25" ht="15.75" customHeight="1" x14ac:dyDescent="0.35">
      <c r="A43" s="9"/>
      <c r="B43" s="102" t="s">
        <v>124</v>
      </c>
      <c r="C43" s="129" t="s">
        <v>104</v>
      </c>
      <c r="D43" s="98">
        <f t="shared" ref="D43:L43" si="19">D39*D41</f>
        <v>729.16153846153827</v>
      </c>
      <c r="E43" s="98">
        <f t="shared" si="19"/>
        <v>751.03638461538446</v>
      </c>
      <c r="F43" s="98">
        <f t="shared" si="19"/>
        <v>773.56747615384597</v>
      </c>
      <c r="G43" s="98">
        <f t="shared" si="19"/>
        <v>796.77450043846147</v>
      </c>
      <c r="H43" s="98">
        <f t="shared" si="19"/>
        <v>820.67773545161538</v>
      </c>
      <c r="I43" s="98">
        <f t="shared" si="19"/>
        <v>845.29806751516389</v>
      </c>
      <c r="J43" s="98">
        <f t="shared" si="19"/>
        <v>870.6570095406189</v>
      </c>
      <c r="K43" s="98">
        <f t="shared" si="19"/>
        <v>896.77671982683751</v>
      </c>
      <c r="L43" s="136">
        <f t="shared" si="19"/>
        <v>923.68002142164278</v>
      </c>
      <c r="M43" s="98"/>
      <c r="N43" s="151"/>
      <c r="O43" s="9"/>
      <c r="P43" s="9"/>
      <c r="Q43" s="9"/>
      <c r="R43" s="9"/>
      <c r="S43" s="9"/>
      <c r="T43" s="9"/>
      <c r="U43" s="9"/>
      <c r="V43" s="9"/>
      <c r="W43" s="9"/>
      <c r="X43" s="9"/>
      <c r="Y43" s="9"/>
    </row>
    <row r="44" spans="1:25" ht="15.75" customHeight="1" x14ac:dyDescent="0.35">
      <c r="A44" s="9"/>
      <c r="B44" s="102"/>
      <c r="C44" s="129"/>
      <c r="D44" s="98"/>
      <c r="E44" s="98"/>
      <c r="F44" s="98"/>
      <c r="G44" s="98"/>
      <c r="H44" s="98"/>
      <c r="I44" s="98"/>
      <c r="J44" s="98"/>
      <c r="K44" s="98"/>
      <c r="L44" s="136"/>
      <c r="M44" s="98"/>
      <c r="O44" s="9"/>
      <c r="P44" s="9"/>
      <c r="Q44" s="9"/>
      <c r="R44" s="9"/>
      <c r="S44" s="9"/>
      <c r="T44" s="9"/>
      <c r="U44" s="9"/>
      <c r="V44" s="9"/>
      <c r="W44" s="9"/>
      <c r="X44" s="9"/>
      <c r="Y44" s="9"/>
    </row>
    <row r="45" spans="1:25" ht="15.75" customHeight="1" x14ac:dyDescent="0.35">
      <c r="A45" s="138"/>
      <c r="B45" s="139" t="s">
        <v>128</v>
      </c>
      <c r="C45" s="129" t="s">
        <v>104</v>
      </c>
      <c r="D45" s="98">
        <f t="shared" ref="D45:L45" si="20">D34-D42</f>
        <v>783.99679487179492</v>
      </c>
      <c r="E45" s="98">
        <f t="shared" si="20"/>
        <v>807.51669871794843</v>
      </c>
      <c r="F45" s="98">
        <f t="shared" si="20"/>
        <v>831.74219967948716</v>
      </c>
      <c r="G45" s="98">
        <f t="shared" si="20"/>
        <v>856.69446566987176</v>
      </c>
      <c r="H45" s="98">
        <f t="shared" si="20"/>
        <v>882.39529963996779</v>
      </c>
      <c r="I45" s="98">
        <f t="shared" si="20"/>
        <v>908.86715862916685</v>
      </c>
      <c r="J45" s="98">
        <f t="shared" si="20"/>
        <v>936.13317338804177</v>
      </c>
      <c r="K45" s="98">
        <f t="shared" si="20"/>
        <v>964.2171685896833</v>
      </c>
      <c r="L45" s="136">
        <f t="shared" si="20"/>
        <v>993.14368364737356</v>
      </c>
      <c r="M45" s="140"/>
      <c r="O45" s="138"/>
      <c r="P45" s="138"/>
      <c r="Q45" s="138"/>
      <c r="R45" s="138"/>
      <c r="S45" s="138"/>
      <c r="T45" s="138"/>
      <c r="U45" s="138"/>
      <c r="V45" s="138"/>
      <c r="W45" s="138"/>
      <c r="X45" s="138"/>
      <c r="Y45" s="138"/>
    </row>
    <row r="46" spans="1:25" ht="15.75" customHeight="1" x14ac:dyDescent="0.35">
      <c r="A46" s="9"/>
      <c r="B46" s="102"/>
      <c r="C46" s="129"/>
      <c r="D46" s="152"/>
      <c r="E46" s="140"/>
      <c r="F46" s="140"/>
      <c r="G46" s="140"/>
      <c r="H46" s="140"/>
      <c r="I46" s="140"/>
      <c r="J46" s="140"/>
      <c r="K46" s="140"/>
      <c r="L46" s="153"/>
      <c r="M46" s="140"/>
      <c r="O46" s="9"/>
      <c r="P46" s="9"/>
      <c r="Q46" s="9"/>
      <c r="R46" s="9"/>
      <c r="S46" s="9"/>
      <c r="T46" s="9"/>
      <c r="U46" s="9"/>
      <c r="V46" s="9"/>
      <c r="W46" s="9"/>
      <c r="X46" s="9"/>
      <c r="Y46" s="9"/>
    </row>
    <row r="47" spans="1:25" ht="15.75" customHeight="1" x14ac:dyDescent="0.35">
      <c r="A47" s="9"/>
      <c r="B47" s="154" t="s">
        <v>129</v>
      </c>
      <c r="C47" s="155" t="s">
        <v>104</v>
      </c>
      <c r="D47" s="156">
        <f t="shared" ref="D47:L47" si="21">D45</f>
        <v>783.99679487179492</v>
      </c>
      <c r="E47" s="156">
        <f t="shared" si="21"/>
        <v>807.51669871794843</v>
      </c>
      <c r="F47" s="156">
        <f t="shared" si="21"/>
        <v>831.74219967948716</v>
      </c>
      <c r="G47" s="156">
        <f t="shared" si="21"/>
        <v>856.69446566987176</v>
      </c>
      <c r="H47" s="156">
        <f t="shared" si="21"/>
        <v>882.39529963996779</v>
      </c>
      <c r="I47" s="156">
        <f t="shared" si="21"/>
        <v>908.86715862916685</v>
      </c>
      <c r="J47" s="156">
        <f t="shared" si="21"/>
        <v>936.13317338804177</v>
      </c>
      <c r="K47" s="156">
        <f t="shared" si="21"/>
        <v>964.2171685896833</v>
      </c>
      <c r="L47" s="157">
        <f t="shared" si="21"/>
        <v>993.14368364737356</v>
      </c>
      <c r="M47" s="158"/>
      <c r="O47" s="9"/>
      <c r="P47" s="9"/>
      <c r="Q47" s="9"/>
      <c r="R47" s="9"/>
      <c r="S47" s="9"/>
      <c r="T47" s="9"/>
      <c r="U47" s="9"/>
      <c r="V47" s="9"/>
      <c r="W47" s="9"/>
      <c r="X47" s="9"/>
      <c r="Y47" s="9"/>
    </row>
    <row r="48" spans="1:25" ht="15.75" customHeight="1" x14ac:dyDescent="0.35">
      <c r="A48" s="9"/>
      <c r="B48" s="159" t="s">
        <v>130</v>
      </c>
      <c r="C48" s="160" t="s">
        <v>104</v>
      </c>
      <c r="D48" s="161">
        <f t="array" ref="D48">NPV(D22,D47:K47)</f>
        <v>3827.8030250279298</v>
      </c>
      <c r="E48" s="162"/>
      <c r="F48" s="93"/>
      <c r="G48" s="93"/>
      <c r="H48" s="93"/>
      <c r="I48" s="93"/>
      <c r="J48" s="93"/>
      <c r="K48" s="93"/>
      <c r="L48" s="163"/>
      <c r="M48" s="9"/>
      <c r="N48" s="9"/>
      <c r="O48" s="9"/>
      <c r="P48" s="9"/>
      <c r="Q48" s="9"/>
      <c r="R48" s="9"/>
      <c r="S48" s="9"/>
      <c r="T48" s="9"/>
      <c r="U48" s="9"/>
      <c r="V48" s="9"/>
      <c r="W48" s="9"/>
      <c r="X48" s="9"/>
      <c r="Y48" s="9"/>
    </row>
    <row r="49" spans="1:25" ht="15.7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row>
    <row r="50" spans="1:25" ht="15.7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row>
    <row r="51" spans="1:25" ht="15.7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row>
    <row r="52" spans="1:25" ht="15.7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row>
    <row r="53" spans="1:25" ht="15.7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row>
    <row r="54" spans="1:25" ht="15.7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row>
    <row r="55" spans="1:25" ht="15.7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row>
    <row r="56" spans="1:25" ht="15.7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row>
    <row r="57" spans="1:25" ht="15.7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row>
    <row r="58" spans="1:25" ht="15.7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row>
    <row r="59" spans="1:25" ht="15.7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row>
    <row r="60" spans="1:25" ht="15.7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row>
    <row r="61" spans="1:25" ht="15.7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row>
    <row r="62" spans="1:25" ht="15.7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row>
    <row r="63" spans="1:25" ht="15.7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row>
    <row r="64" spans="1:25" ht="15.7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row>
    <row r="65" spans="1:25" ht="15.7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row>
    <row r="66" spans="1:25" ht="15.7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row>
    <row r="67" spans="1:25" ht="15.7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row>
    <row r="68" spans="1:25" ht="15.7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row>
    <row r="69" spans="1:25" ht="15.7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row>
    <row r="70" spans="1:25" ht="15.7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row>
    <row r="71" spans="1:25" ht="15.7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row>
    <row r="72" spans="1:25" ht="15.7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row>
    <row r="73" spans="1:25" ht="15.7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row>
    <row r="74" spans="1:25" ht="15.7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row>
    <row r="75" spans="1:25" ht="15.7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row>
    <row r="76" spans="1:25" ht="15.7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row>
    <row r="77" spans="1:25" ht="15.7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row>
    <row r="78" spans="1:25" ht="15.7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row>
    <row r="79" spans="1:25" ht="15.7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row>
    <row r="80" spans="1:25" ht="15.7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row>
    <row r="81" spans="1:25" ht="15.7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row>
    <row r="82" spans="1:25" ht="15.7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row>
    <row r="83" spans="1:25" ht="15.7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row>
    <row r="84" spans="1:25" ht="15.7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row>
    <row r="85" spans="1:25" ht="15.7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row>
    <row r="86" spans="1:25" ht="15.7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row>
    <row r="87" spans="1:25" ht="15.7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row>
    <row r="88" spans="1:25" ht="15.7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row>
    <row r="89" spans="1:25" ht="15.7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row>
    <row r="90" spans="1:25" ht="15.7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row>
    <row r="91" spans="1:25" ht="15.7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row>
    <row r="92" spans="1:25" ht="15.7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row>
    <row r="93" spans="1:25" ht="15.7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row>
    <row r="94" spans="1:25" ht="15.7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row>
    <row r="95" spans="1:25" ht="15.7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row>
    <row r="96" spans="1:25" ht="15.7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row>
    <row r="97" spans="1:25" ht="15.7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row>
    <row r="98" spans="1:25" ht="15.7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row>
    <row r="99" spans="1:25" ht="15.7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row>
    <row r="100" spans="1:25" ht="15.7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5.7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5.7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5.7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5.7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5.7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5.7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5.7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5.7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5.7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5.7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5.7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5.7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5.7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5.7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5.7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5.7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5.7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5.7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5.7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5.7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5.7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5.7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5.7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5.7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5.7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5.7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5.7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5.7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5.7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5.7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5.7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5.7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5.7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5.7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5.7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5.7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5.7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5.7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5.7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5.7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5.7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5.7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5.7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5.7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5.7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5.7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5.7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5.7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5.7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5.7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5.7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5.7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5.7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5.7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5.7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5.7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5.7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5.7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5.7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5.7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5.7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5.7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5.7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5.7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5.7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5.7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5.7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5.7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5.7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5.7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5.7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5.7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5.7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5.7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5.7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5.7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5.7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5.7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5.7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5.7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5.7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5.7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5.7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5.7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5.7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5.7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5.7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5.7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5.7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5.7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5.7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5.7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5.7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5.7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5.7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5.7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5.7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5.7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5.7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5.7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5.7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5.7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5.7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5.7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5.7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5.7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5.7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5.7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5.7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5.7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5.7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5.7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5.7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5.7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5.7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5.7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5.7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5.7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5.7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5.7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5.7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5.7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5.7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5.7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5.7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5.7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5.75" customHeight="1" x14ac:dyDescent="0.25"/>
    <row r="228" spans="1:25" ht="15.75" customHeight="1" x14ac:dyDescent="0.25"/>
    <row r="229" spans="1:25" ht="15.75" customHeight="1" x14ac:dyDescent="0.25"/>
    <row r="230" spans="1:25" ht="15.75" customHeight="1" x14ac:dyDescent="0.25"/>
    <row r="231" spans="1:25" ht="15.75" customHeight="1" x14ac:dyDescent="0.25"/>
    <row r="232" spans="1:25" ht="15.75" customHeight="1" x14ac:dyDescent="0.25"/>
    <row r="233" spans="1:25" ht="15.75" customHeight="1" x14ac:dyDescent="0.25"/>
    <row r="234" spans="1:25" ht="15.75" customHeight="1" x14ac:dyDescent="0.25"/>
    <row r="235" spans="1:25" ht="15.75" customHeight="1" x14ac:dyDescent="0.25"/>
    <row r="236" spans="1:25" ht="15.75" customHeight="1" x14ac:dyDescent="0.25"/>
    <row r="237" spans="1:25" ht="15.75" customHeight="1" x14ac:dyDescent="0.25"/>
    <row r="238" spans="1:25" ht="15.75" customHeight="1" x14ac:dyDescent="0.25"/>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7">
    <mergeCell ref="D24:I24"/>
    <mergeCell ref="D36:I36"/>
    <mergeCell ref="B3:I3"/>
    <mergeCell ref="B4:I4"/>
    <mergeCell ref="B5:I5"/>
    <mergeCell ref="B6:I6"/>
    <mergeCell ref="B7:I7"/>
  </mergeCells>
  <dataValidations count="1">
    <dataValidation type="list" allowBlank="1" showErrorMessage="1" sqref="D20" xr:uid="{00000000-0002-0000-0600-000000000000}">
      <formula1>$N$25:$N$32</formula1>
    </dataValidation>
  </dataValidations>
  <hyperlinks>
    <hyperlink ref="E12" r:id="rId1" xr:uid="{00000000-0004-0000-0600-000000000000}"/>
    <hyperlink ref="E13" r:id="rId2" location=":~:text=The%20average%20semi%2Dtruck%20gets,which%20gets%20around%2025%20MPG." xr:uid="{00000000-0004-0000-0600-000001000000}"/>
    <hyperlink ref="E16" r:id="rId3" location=":~:text=Annual%20gas%20prices%20in%20the%20United%20States%201990%2D2022&amp;text=In%202022%2C%20customers%20at%20U.S" xr:uid="{00000000-0004-0000-0600-000002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X1001"/>
  <sheetViews>
    <sheetView showGridLines="0" workbookViewId="0"/>
  </sheetViews>
  <sheetFormatPr defaultColWidth="12.6328125" defaultRowHeight="15" customHeight="1" x14ac:dyDescent="0.25"/>
  <cols>
    <col min="1" max="1" width="12.453125" customWidth="1"/>
    <col min="2" max="2" width="64.453125" customWidth="1"/>
    <col min="3" max="12" width="12.453125" customWidth="1"/>
    <col min="13" max="13" width="24.453125" customWidth="1"/>
    <col min="14" max="24" width="12.453125" customWidth="1"/>
  </cols>
  <sheetData>
    <row r="1" spans="1:24" ht="15.75" customHeight="1" x14ac:dyDescent="0.35">
      <c r="A1" s="9"/>
      <c r="B1" s="92" t="s">
        <v>70</v>
      </c>
      <c r="C1" s="93"/>
      <c r="D1" s="93"/>
      <c r="E1" s="93"/>
      <c r="F1" s="10"/>
      <c r="G1" s="10"/>
      <c r="H1" s="9"/>
      <c r="I1" s="9"/>
      <c r="J1" s="9"/>
      <c r="K1" s="9"/>
      <c r="L1" s="9"/>
      <c r="M1" s="9"/>
      <c r="N1" s="9"/>
      <c r="O1" s="9"/>
      <c r="P1" s="9"/>
      <c r="Q1" s="9"/>
      <c r="R1" s="9"/>
      <c r="S1" s="9"/>
      <c r="T1" s="9"/>
      <c r="U1" s="9"/>
      <c r="V1" s="9"/>
      <c r="W1" s="9"/>
      <c r="X1" s="9"/>
    </row>
    <row r="2" spans="1:24" ht="15.75" customHeight="1" x14ac:dyDescent="0.35">
      <c r="A2" s="9"/>
      <c r="B2" s="270" t="s">
        <v>131</v>
      </c>
      <c r="C2" s="268"/>
      <c r="D2" s="268"/>
      <c r="E2" s="271"/>
      <c r="F2" s="164"/>
      <c r="G2" s="71"/>
      <c r="H2" s="9"/>
      <c r="I2" s="9"/>
      <c r="J2" s="9"/>
      <c r="K2" s="9"/>
      <c r="L2" s="9"/>
      <c r="M2" s="9"/>
      <c r="N2" s="9"/>
      <c r="O2" s="9"/>
      <c r="P2" s="9"/>
      <c r="Q2" s="9"/>
      <c r="R2" s="9"/>
      <c r="S2" s="9"/>
      <c r="T2" s="9"/>
      <c r="U2" s="9"/>
      <c r="V2" s="9"/>
      <c r="W2" s="9"/>
      <c r="X2" s="9"/>
    </row>
    <row r="3" spans="1:24" ht="15.75" customHeight="1" x14ac:dyDescent="0.35">
      <c r="A3" s="9"/>
      <c r="B3" s="261" t="s">
        <v>86</v>
      </c>
      <c r="C3" s="241"/>
      <c r="D3" s="241"/>
      <c r="E3" s="260"/>
      <c r="F3" s="9"/>
      <c r="G3" s="9"/>
      <c r="H3" s="9"/>
      <c r="I3" s="9"/>
      <c r="J3" s="9"/>
      <c r="K3" s="9"/>
      <c r="L3" s="9"/>
      <c r="M3" s="9"/>
      <c r="N3" s="9"/>
      <c r="O3" s="9"/>
      <c r="P3" s="9"/>
      <c r="Q3" s="9"/>
      <c r="R3" s="9"/>
      <c r="S3" s="9"/>
      <c r="T3" s="9"/>
      <c r="U3" s="9"/>
      <c r="V3" s="9"/>
      <c r="W3" s="9"/>
      <c r="X3" s="9"/>
    </row>
    <row r="4" spans="1:24" ht="30" customHeight="1" x14ac:dyDescent="0.35">
      <c r="A4" s="9"/>
      <c r="B4" s="272" t="s">
        <v>132</v>
      </c>
      <c r="C4" s="241"/>
      <c r="D4" s="241"/>
      <c r="E4" s="260"/>
      <c r="F4" s="10"/>
      <c r="G4" s="10"/>
      <c r="H4" s="9"/>
      <c r="I4" s="9"/>
      <c r="J4" s="9"/>
      <c r="K4" s="9"/>
      <c r="L4" s="9"/>
      <c r="M4" s="9"/>
      <c r="N4" s="9"/>
      <c r="O4" s="9"/>
      <c r="P4" s="9"/>
      <c r="Q4" s="9"/>
      <c r="R4" s="9"/>
      <c r="S4" s="9"/>
      <c r="T4" s="9"/>
      <c r="U4" s="9"/>
      <c r="V4" s="9"/>
      <c r="W4" s="9"/>
      <c r="X4" s="9"/>
    </row>
    <row r="5" spans="1:24" ht="15.75" customHeight="1" x14ac:dyDescent="0.35">
      <c r="A5" s="9"/>
      <c r="B5" s="261" t="s">
        <v>133</v>
      </c>
      <c r="C5" s="241"/>
      <c r="D5" s="241"/>
      <c r="E5" s="260"/>
      <c r="F5" s="10"/>
      <c r="G5" s="10"/>
      <c r="H5" s="9"/>
      <c r="I5" s="9"/>
      <c r="J5" s="9"/>
      <c r="K5" s="9"/>
      <c r="L5" s="9"/>
      <c r="M5" s="9"/>
      <c r="N5" s="9"/>
      <c r="O5" s="9"/>
      <c r="P5" s="9"/>
      <c r="Q5" s="9"/>
      <c r="R5" s="9"/>
      <c r="S5" s="9"/>
      <c r="T5" s="9"/>
      <c r="U5" s="9"/>
      <c r="V5" s="9"/>
      <c r="W5" s="9"/>
      <c r="X5" s="9"/>
    </row>
    <row r="6" spans="1:24" ht="75" customHeight="1" x14ac:dyDescent="0.35">
      <c r="A6" s="9"/>
      <c r="B6" s="264" t="s">
        <v>134</v>
      </c>
      <c r="C6" s="265"/>
      <c r="D6" s="265"/>
      <c r="E6" s="266"/>
      <c r="F6" s="9"/>
      <c r="G6" s="10"/>
      <c r="H6" s="9"/>
      <c r="I6" s="9"/>
      <c r="J6" s="9"/>
      <c r="K6" s="9"/>
      <c r="L6" s="9"/>
      <c r="M6" s="9"/>
      <c r="N6" s="9"/>
      <c r="O6" s="9"/>
      <c r="P6" s="9"/>
      <c r="Q6" s="9"/>
      <c r="R6" s="9"/>
      <c r="S6" s="9"/>
      <c r="T6" s="9"/>
      <c r="U6" s="9"/>
      <c r="V6" s="9"/>
      <c r="W6" s="9"/>
      <c r="X6" s="9"/>
    </row>
    <row r="7" spans="1:24" ht="15.75" customHeight="1" x14ac:dyDescent="0.35">
      <c r="A7" s="9"/>
      <c r="B7" s="10"/>
      <c r="C7" s="10"/>
      <c r="D7" s="10"/>
      <c r="E7" s="10"/>
      <c r="F7" s="10"/>
      <c r="G7" s="10"/>
      <c r="H7" s="9"/>
      <c r="I7" s="9"/>
      <c r="J7" s="9"/>
      <c r="K7" s="9"/>
      <c r="L7" s="9"/>
      <c r="M7" s="9"/>
      <c r="N7" s="9"/>
      <c r="O7" s="9"/>
      <c r="P7" s="9"/>
      <c r="Q7" s="9"/>
      <c r="R7" s="9"/>
      <c r="S7" s="9"/>
      <c r="T7" s="9"/>
      <c r="U7" s="9"/>
      <c r="V7" s="9"/>
      <c r="W7" s="9"/>
      <c r="X7" s="9"/>
    </row>
    <row r="8" spans="1:24" ht="15.75" customHeight="1" x14ac:dyDescent="0.35">
      <c r="A8" s="9"/>
      <c r="B8" s="95" t="s">
        <v>90</v>
      </c>
      <c r="C8" s="57" t="s">
        <v>91</v>
      </c>
      <c r="D8" s="96"/>
      <c r="E8" s="97"/>
      <c r="F8" s="9"/>
      <c r="G8" s="9"/>
      <c r="H8" s="9"/>
      <c r="I8" s="9"/>
      <c r="J8" s="9"/>
      <c r="K8" s="9"/>
      <c r="L8" s="9"/>
      <c r="M8" s="9"/>
      <c r="N8" s="9"/>
      <c r="O8" s="9"/>
      <c r="P8" s="9"/>
      <c r="Q8" s="9"/>
      <c r="R8" s="9"/>
      <c r="S8" s="9"/>
      <c r="T8" s="9"/>
      <c r="U8" s="9"/>
      <c r="V8" s="9"/>
      <c r="W8" s="9"/>
      <c r="X8" s="9"/>
    </row>
    <row r="9" spans="1:24" ht="15.75" customHeight="1" x14ac:dyDescent="0.35">
      <c r="A9" s="9"/>
      <c r="B9" s="94" t="s">
        <v>135</v>
      </c>
      <c r="C9" s="98" t="s">
        <v>136</v>
      </c>
      <c r="D9" s="165">
        <v>1000</v>
      </c>
      <c r="E9" s="166"/>
      <c r="F9" s="100"/>
      <c r="G9" s="273"/>
      <c r="H9" s="9"/>
      <c r="I9" s="9"/>
      <c r="J9" s="9"/>
      <c r="K9" s="9"/>
      <c r="L9" s="9"/>
      <c r="M9" s="9"/>
      <c r="N9" s="9"/>
      <c r="O9" s="9"/>
      <c r="P9" s="9"/>
      <c r="Q9" s="9"/>
      <c r="R9" s="9"/>
      <c r="S9" s="9"/>
      <c r="T9" s="9"/>
      <c r="U9" s="9"/>
      <c r="V9" s="9"/>
      <c r="W9" s="9"/>
      <c r="X9" s="9"/>
    </row>
    <row r="10" spans="1:24" ht="15.75" customHeight="1" x14ac:dyDescent="0.35">
      <c r="A10" s="9"/>
      <c r="B10" s="167" t="s">
        <v>137</v>
      </c>
      <c r="C10" s="103" t="s">
        <v>136</v>
      </c>
      <c r="D10" s="165">
        <v>5</v>
      </c>
      <c r="E10" s="100"/>
      <c r="F10" s="100"/>
      <c r="G10" s="229"/>
      <c r="H10" s="9"/>
      <c r="I10" s="9"/>
      <c r="J10" s="9"/>
      <c r="K10" s="9"/>
      <c r="L10" s="9"/>
      <c r="M10" s="9"/>
      <c r="N10" s="9"/>
      <c r="O10" s="9"/>
      <c r="P10" s="9"/>
      <c r="Q10" s="9"/>
      <c r="R10" s="9"/>
      <c r="S10" s="9"/>
      <c r="T10" s="9"/>
      <c r="U10" s="9"/>
      <c r="V10" s="9"/>
      <c r="W10" s="9"/>
      <c r="X10" s="9"/>
    </row>
    <row r="11" spans="1:24" ht="15.75" customHeight="1" x14ac:dyDescent="0.35">
      <c r="A11" s="9"/>
      <c r="B11" s="102" t="s">
        <v>138</v>
      </c>
      <c r="C11" s="168" t="s">
        <v>104</v>
      </c>
      <c r="D11" s="169">
        <v>20</v>
      </c>
      <c r="E11" s="100"/>
      <c r="F11" s="100"/>
      <c r="G11" s="229"/>
      <c r="H11" s="9"/>
      <c r="I11" s="9"/>
      <c r="J11" s="9"/>
      <c r="K11" s="9"/>
      <c r="L11" s="9"/>
      <c r="M11" s="9"/>
      <c r="N11" s="9"/>
      <c r="O11" s="9"/>
      <c r="P11" s="9"/>
      <c r="Q11" s="9"/>
      <c r="R11" s="9"/>
      <c r="S11" s="9"/>
      <c r="T11" s="9"/>
      <c r="U11" s="9"/>
      <c r="V11" s="9"/>
      <c r="W11" s="9"/>
      <c r="X11" s="9"/>
    </row>
    <row r="12" spans="1:24" ht="15.75" customHeight="1" x14ac:dyDescent="0.35">
      <c r="A12" s="9"/>
      <c r="B12" s="102" t="s">
        <v>139</v>
      </c>
      <c r="C12" s="103" t="s">
        <v>104</v>
      </c>
      <c r="D12" s="169">
        <v>5</v>
      </c>
      <c r="E12" s="9"/>
      <c r="F12" s="9"/>
      <c r="G12" s="71"/>
      <c r="H12" s="9"/>
      <c r="I12" s="9"/>
      <c r="J12" s="9"/>
      <c r="K12" s="9"/>
      <c r="L12" s="9"/>
      <c r="M12" s="9"/>
      <c r="N12" s="9"/>
      <c r="O12" s="9"/>
      <c r="P12" s="9"/>
      <c r="Q12" s="9"/>
      <c r="R12" s="9"/>
      <c r="S12" s="9"/>
      <c r="T12" s="9"/>
      <c r="U12" s="9"/>
      <c r="V12" s="9"/>
      <c r="W12" s="9"/>
      <c r="X12" s="9"/>
    </row>
    <row r="13" spans="1:24" ht="15.75" customHeight="1" x14ac:dyDescent="0.35">
      <c r="A13" s="9"/>
      <c r="B13" s="102" t="s">
        <v>112</v>
      </c>
      <c r="C13" s="103" t="s">
        <v>113</v>
      </c>
      <c r="D13" s="170">
        <v>0.5</v>
      </c>
      <c r="E13" s="110" t="s">
        <v>114</v>
      </c>
      <c r="F13" s="9"/>
      <c r="G13" s="71"/>
      <c r="H13" s="9"/>
      <c r="I13" s="9"/>
      <c r="J13" s="9"/>
      <c r="K13" s="9"/>
      <c r="L13" s="9"/>
      <c r="M13" s="9"/>
      <c r="N13" s="9"/>
      <c r="O13" s="9"/>
      <c r="P13" s="9"/>
      <c r="Q13" s="9"/>
      <c r="R13" s="9"/>
      <c r="S13" s="9"/>
      <c r="T13" s="9"/>
      <c r="U13" s="9"/>
      <c r="V13" s="9"/>
      <c r="W13" s="9"/>
      <c r="X13" s="9"/>
    </row>
    <row r="14" spans="1:24" ht="15.75" customHeight="1" x14ac:dyDescent="0.35">
      <c r="A14" s="9"/>
      <c r="B14" s="102" t="s">
        <v>140</v>
      </c>
      <c r="C14" s="103" t="s">
        <v>113</v>
      </c>
      <c r="D14" s="112">
        <f>'General Inputs'!C8</f>
        <v>0.03</v>
      </c>
      <c r="E14" s="9"/>
      <c r="F14" s="9"/>
      <c r="G14" s="71"/>
      <c r="H14" s="9"/>
      <c r="I14" s="9"/>
      <c r="J14" s="9"/>
      <c r="K14" s="9"/>
      <c r="L14" s="9"/>
      <c r="M14" s="9"/>
      <c r="N14" s="9"/>
      <c r="O14" s="9"/>
      <c r="P14" s="9"/>
      <c r="Q14" s="9"/>
      <c r="R14" s="9"/>
      <c r="S14" s="9"/>
      <c r="T14" s="9"/>
      <c r="U14" s="9"/>
      <c r="V14" s="9"/>
      <c r="W14" s="9"/>
      <c r="X14" s="9"/>
    </row>
    <row r="15" spans="1:24" ht="15.75" customHeight="1" x14ac:dyDescent="0.35">
      <c r="A15" s="9"/>
      <c r="B15" s="113" t="s">
        <v>69</v>
      </c>
      <c r="C15" s="114" t="s">
        <v>113</v>
      </c>
      <c r="D15" s="115">
        <f>'General Inputs'!C10</f>
        <v>0.15</v>
      </c>
      <c r="E15" s="9"/>
      <c r="F15" s="9"/>
      <c r="G15" s="9"/>
      <c r="H15" s="9"/>
      <c r="I15" s="9"/>
      <c r="J15" s="9"/>
      <c r="K15" s="9"/>
      <c r="L15" s="9"/>
      <c r="M15" s="9"/>
      <c r="N15" s="9"/>
      <c r="O15" s="9"/>
      <c r="P15" s="9"/>
      <c r="Q15" s="9"/>
      <c r="R15" s="9"/>
      <c r="S15" s="9"/>
      <c r="T15" s="9"/>
      <c r="U15" s="9"/>
      <c r="V15" s="9"/>
      <c r="W15" s="9"/>
      <c r="X15" s="9"/>
    </row>
    <row r="16" spans="1:24" ht="15.75" customHeight="1" x14ac:dyDescent="0.35">
      <c r="A16" s="9"/>
      <c r="B16" s="171"/>
      <c r="C16" s="118"/>
      <c r="D16" s="118"/>
      <c r="E16" s="118"/>
      <c r="F16" s="118"/>
      <c r="G16" s="118"/>
      <c r="H16" s="118"/>
      <c r="I16" s="118"/>
      <c r="J16" s="118"/>
      <c r="K16" s="119"/>
      <c r="L16" s="9"/>
      <c r="M16" s="120" t="s">
        <v>116</v>
      </c>
      <c r="N16" s="9"/>
      <c r="O16" s="9"/>
      <c r="P16" s="9"/>
      <c r="Q16" s="9"/>
      <c r="R16" s="9"/>
      <c r="S16" s="9"/>
      <c r="T16" s="9"/>
      <c r="U16" s="9"/>
      <c r="V16" s="9"/>
      <c r="W16" s="9"/>
      <c r="X16" s="9"/>
    </row>
    <row r="17" spans="1:24" ht="15.75" customHeight="1" x14ac:dyDescent="0.35">
      <c r="A17" s="9"/>
      <c r="B17" s="116" t="s">
        <v>115</v>
      </c>
      <c r="C17" s="117"/>
      <c r="D17" s="267"/>
      <c r="E17" s="268"/>
      <c r="F17" s="268"/>
      <c r="G17" s="268"/>
      <c r="H17" s="268"/>
      <c r="I17" s="268"/>
      <c r="J17" s="118"/>
      <c r="K17" s="119"/>
      <c r="L17" s="9"/>
      <c r="M17" s="126">
        <v>0</v>
      </c>
      <c r="N17" s="9"/>
      <c r="O17" s="9"/>
      <c r="P17" s="9"/>
      <c r="Q17" s="9"/>
      <c r="R17" s="9"/>
      <c r="S17" s="9"/>
      <c r="T17" s="9"/>
      <c r="U17" s="9"/>
      <c r="V17" s="9"/>
      <c r="W17" s="9"/>
      <c r="X17" s="9"/>
    </row>
    <row r="18" spans="1:24" ht="15.75" customHeight="1" x14ac:dyDescent="0.35">
      <c r="A18" s="9"/>
      <c r="B18" s="95" t="s">
        <v>117</v>
      </c>
      <c r="C18" s="172"/>
      <c r="D18" s="57">
        <v>0</v>
      </c>
      <c r="E18" s="57">
        <v>1</v>
      </c>
      <c r="F18" s="173">
        <f t="shared" ref="F18:K18" si="0">E18+1</f>
        <v>2</v>
      </c>
      <c r="G18" s="173">
        <f t="shared" si="0"/>
        <v>3</v>
      </c>
      <c r="H18" s="173">
        <f t="shared" si="0"/>
        <v>4</v>
      </c>
      <c r="I18" s="173">
        <f t="shared" si="0"/>
        <v>5</v>
      </c>
      <c r="J18" s="173">
        <f t="shared" si="0"/>
        <v>6</v>
      </c>
      <c r="K18" s="124">
        <f t="shared" si="0"/>
        <v>7</v>
      </c>
      <c r="L18" s="125"/>
      <c r="M18" s="128">
        <v>0.05</v>
      </c>
      <c r="N18" s="9"/>
      <c r="O18" s="9"/>
      <c r="P18" s="9"/>
      <c r="Q18" s="9"/>
      <c r="R18" s="9"/>
      <c r="S18" s="9"/>
      <c r="T18" s="9"/>
      <c r="U18" s="9"/>
      <c r="V18" s="9"/>
      <c r="W18" s="9"/>
      <c r="X18" s="9"/>
    </row>
    <row r="19" spans="1:24" ht="15.75" customHeight="1" x14ac:dyDescent="0.35">
      <c r="A19" s="9"/>
      <c r="B19" s="127"/>
      <c r="C19" s="61" t="s">
        <v>118</v>
      </c>
      <c r="D19" s="61">
        <f>'General Inputs'!C6</f>
        <v>2022</v>
      </c>
      <c r="E19" s="61">
        <f>D19+1</f>
        <v>2023</v>
      </c>
      <c r="F19" s="123">
        <f t="shared" ref="F19:K19" si="1">E19+1</f>
        <v>2024</v>
      </c>
      <c r="G19" s="123">
        <f t="shared" si="1"/>
        <v>2025</v>
      </c>
      <c r="H19" s="123">
        <f t="shared" si="1"/>
        <v>2026</v>
      </c>
      <c r="I19" s="123">
        <f t="shared" si="1"/>
        <v>2027</v>
      </c>
      <c r="J19" s="123">
        <f t="shared" si="1"/>
        <v>2028</v>
      </c>
      <c r="K19" s="124">
        <f t="shared" si="1"/>
        <v>2029</v>
      </c>
      <c r="L19" s="125"/>
      <c r="M19" s="128">
        <v>0.1</v>
      </c>
      <c r="N19" s="9"/>
      <c r="O19" s="9"/>
      <c r="P19" s="9"/>
      <c r="Q19" s="9"/>
      <c r="R19" s="9"/>
      <c r="S19" s="9"/>
      <c r="T19" s="9"/>
      <c r="U19" s="9"/>
      <c r="V19" s="9"/>
      <c r="W19" s="9"/>
      <c r="X19" s="9"/>
    </row>
    <row r="20" spans="1:24" ht="15.75" customHeight="1" x14ac:dyDescent="0.35">
      <c r="A20" s="9"/>
      <c r="B20" s="94" t="s">
        <v>141</v>
      </c>
      <c r="C20" s="129" t="s">
        <v>136</v>
      </c>
      <c r="D20" s="174">
        <f>D10</f>
        <v>5</v>
      </c>
      <c r="E20" s="131">
        <f t="shared" ref="E20:K20" si="2">D20*(1+$D$14)</f>
        <v>5.15</v>
      </c>
      <c r="F20" s="131">
        <f t="shared" si="2"/>
        <v>5.3045000000000009</v>
      </c>
      <c r="G20" s="131">
        <f t="shared" si="2"/>
        <v>5.4636350000000009</v>
      </c>
      <c r="H20" s="131">
        <f t="shared" si="2"/>
        <v>5.6275440500000009</v>
      </c>
      <c r="I20" s="131">
        <f t="shared" si="2"/>
        <v>5.796370371500001</v>
      </c>
      <c r="J20" s="131">
        <f t="shared" si="2"/>
        <v>5.9702614826450011</v>
      </c>
      <c r="K20" s="132">
        <f t="shared" si="2"/>
        <v>6.1493693271243517</v>
      </c>
      <c r="L20" s="98"/>
      <c r="M20" s="128">
        <v>0.15</v>
      </c>
      <c r="N20" s="9"/>
      <c r="O20" s="9"/>
      <c r="P20" s="9"/>
      <c r="Q20" s="9"/>
      <c r="R20" s="9"/>
      <c r="S20" s="9"/>
      <c r="T20" s="9"/>
      <c r="U20" s="9"/>
      <c r="V20" s="9"/>
      <c r="W20" s="9"/>
      <c r="X20" s="9"/>
    </row>
    <row r="21" spans="1:24" ht="15.75" customHeight="1" x14ac:dyDescent="0.35">
      <c r="A21" s="9"/>
      <c r="B21" s="102" t="s">
        <v>135</v>
      </c>
      <c r="C21" s="133" t="s">
        <v>136</v>
      </c>
      <c r="D21" s="174">
        <f>D9</f>
        <v>1000</v>
      </c>
      <c r="E21" s="131">
        <f t="shared" ref="E21:K21" si="3">D21*(1+$D$14)</f>
        <v>1030</v>
      </c>
      <c r="F21" s="131">
        <f t="shared" si="3"/>
        <v>1060.9000000000001</v>
      </c>
      <c r="G21" s="131">
        <f t="shared" si="3"/>
        <v>1092.7270000000001</v>
      </c>
      <c r="H21" s="131">
        <f t="shared" si="3"/>
        <v>1125.50881</v>
      </c>
      <c r="I21" s="131">
        <f t="shared" si="3"/>
        <v>1159.2740743000002</v>
      </c>
      <c r="J21" s="131">
        <f t="shared" si="3"/>
        <v>1194.0522965290002</v>
      </c>
      <c r="K21" s="132">
        <f t="shared" si="3"/>
        <v>1229.8738654248702</v>
      </c>
      <c r="L21" s="134"/>
      <c r="M21" s="128">
        <v>0.2</v>
      </c>
      <c r="N21" s="9"/>
      <c r="O21" s="9"/>
      <c r="P21" s="9"/>
      <c r="Q21" s="9"/>
      <c r="R21" s="9"/>
      <c r="S21" s="9"/>
      <c r="T21" s="9"/>
      <c r="U21" s="9"/>
      <c r="V21" s="9"/>
      <c r="W21" s="9"/>
      <c r="X21" s="9"/>
    </row>
    <row r="22" spans="1:24" ht="15.75" customHeight="1" x14ac:dyDescent="0.35">
      <c r="A22" s="9"/>
      <c r="B22" s="102" t="s">
        <v>142</v>
      </c>
      <c r="C22" s="129" t="s">
        <v>104</v>
      </c>
      <c r="D22" s="129">
        <f t="shared" ref="D22:D23" si="4">D11</f>
        <v>20</v>
      </c>
      <c r="E22" s="129">
        <f t="shared" ref="E22:K22" si="5">D22</f>
        <v>20</v>
      </c>
      <c r="F22" s="129">
        <f t="shared" si="5"/>
        <v>20</v>
      </c>
      <c r="G22" s="129">
        <f t="shared" si="5"/>
        <v>20</v>
      </c>
      <c r="H22" s="129">
        <f t="shared" si="5"/>
        <v>20</v>
      </c>
      <c r="I22" s="129">
        <f t="shared" si="5"/>
        <v>20</v>
      </c>
      <c r="J22" s="129">
        <f t="shared" si="5"/>
        <v>20</v>
      </c>
      <c r="K22" s="135">
        <f t="shared" si="5"/>
        <v>20</v>
      </c>
      <c r="L22" s="98"/>
      <c r="M22" s="128">
        <v>0.3</v>
      </c>
      <c r="N22" s="9"/>
      <c r="O22" s="9"/>
      <c r="P22" s="9"/>
      <c r="Q22" s="9"/>
      <c r="R22" s="9"/>
      <c r="S22" s="9"/>
      <c r="T22" s="9"/>
      <c r="U22" s="9"/>
      <c r="V22" s="9"/>
      <c r="W22" s="9"/>
      <c r="X22" s="9"/>
    </row>
    <row r="23" spans="1:24" ht="15.75" customHeight="1" x14ac:dyDescent="0.35">
      <c r="A23" s="9"/>
      <c r="B23" s="102" t="s">
        <v>143</v>
      </c>
      <c r="C23" s="129" t="s">
        <v>104</v>
      </c>
      <c r="D23" s="129">
        <f t="shared" si="4"/>
        <v>5</v>
      </c>
      <c r="E23" s="129">
        <f t="shared" ref="E23:K23" si="6">D23</f>
        <v>5</v>
      </c>
      <c r="F23" s="129">
        <f t="shared" si="6"/>
        <v>5</v>
      </c>
      <c r="G23" s="129">
        <f t="shared" si="6"/>
        <v>5</v>
      </c>
      <c r="H23" s="129">
        <f t="shared" si="6"/>
        <v>5</v>
      </c>
      <c r="I23" s="129">
        <f t="shared" si="6"/>
        <v>5</v>
      </c>
      <c r="J23" s="129">
        <f t="shared" si="6"/>
        <v>5</v>
      </c>
      <c r="K23" s="135">
        <f t="shared" si="6"/>
        <v>5</v>
      </c>
      <c r="L23" s="98"/>
      <c r="M23" s="128">
        <v>0.4</v>
      </c>
      <c r="N23" s="9"/>
      <c r="O23" s="9"/>
      <c r="P23" s="9"/>
      <c r="Q23" s="9"/>
      <c r="R23" s="9"/>
      <c r="S23" s="9"/>
      <c r="T23" s="9"/>
      <c r="U23" s="9"/>
      <c r="V23" s="9"/>
      <c r="W23" s="9"/>
      <c r="X23" s="9"/>
    </row>
    <row r="24" spans="1:24" ht="15.75" customHeight="1" x14ac:dyDescent="0.35">
      <c r="A24" s="9"/>
      <c r="B24" s="102" t="s">
        <v>144</v>
      </c>
      <c r="C24" s="129" t="s">
        <v>104</v>
      </c>
      <c r="D24" s="98">
        <f t="shared" ref="D24:K24" si="7">D20*D22</f>
        <v>100</v>
      </c>
      <c r="E24" s="98">
        <f t="shared" si="7"/>
        <v>103</v>
      </c>
      <c r="F24" s="98">
        <f t="shared" si="7"/>
        <v>106.09000000000002</v>
      </c>
      <c r="G24" s="98">
        <f t="shared" si="7"/>
        <v>109.27270000000001</v>
      </c>
      <c r="H24" s="98">
        <f t="shared" si="7"/>
        <v>112.55088100000002</v>
      </c>
      <c r="I24" s="98">
        <f t="shared" si="7"/>
        <v>115.92740743000002</v>
      </c>
      <c r="J24" s="98">
        <f t="shared" si="7"/>
        <v>119.40522965290002</v>
      </c>
      <c r="K24" s="136">
        <f t="shared" si="7"/>
        <v>122.98738654248703</v>
      </c>
      <c r="L24" s="98"/>
      <c r="M24" s="137">
        <v>0.5</v>
      </c>
      <c r="N24" s="9"/>
      <c r="O24" s="9"/>
      <c r="P24" s="9"/>
      <c r="Q24" s="9"/>
      <c r="R24" s="9"/>
      <c r="S24" s="9"/>
      <c r="T24" s="9"/>
      <c r="U24" s="9"/>
      <c r="V24" s="9"/>
      <c r="W24" s="9"/>
      <c r="X24" s="9"/>
    </row>
    <row r="25" spans="1:24" ht="15.75" customHeight="1" x14ac:dyDescent="0.35">
      <c r="A25" s="9"/>
      <c r="B25" s="102" t="s">
        <v>145</v>
      </c>
      <c r="C25" s="129" t="s">
        <v>104</v>
      </c>
      <c r="D25" s="98">
        <f t="shared" ref="D25:K25" si="8">D20*D23</f>
        <v>25</v>
      </c>
      <c r="E25" s="98">
        <f t="shared" si="8"/>
        <v>25.75</v>
      </c>
      <c r="F25" s="98">
        <f t="shared" si="8"/>
        <v>26.522500000000004</v>
      </c>
      <c r="G25" s="98">
        <f t="shared" si="8"/>
        <v>27.318175000000004</v>
      </c>
      <c r="H25" s="98">
        <f t="shared" si="8"/>
        <v>28.137720250000005</v>
      </c>
      <c r="I25" s="98">
        <f t="shared" si="8"/>
        <v>28.981851857500004</v>
      </c>
      <c r="J25" s="98">
        <f t="shared" si="8"/>
        <v>29.851307413225005</v>
      </c>
      <c r="K25" s="136">
        <f t="shared" si="8"/>
        <v>30.746846635621758</v>
      </c>
      <c r="L25" s="98"/>
      <c r="M25" s="9"/>
      <c r="N25" s="9"/>
      <c r="O25" s="9"/>
      <c r="P25" s="9"/>
      <c r="Q25" s="9"/>
      <c r="R25" s="9"/>
      <c r="S25" s="9"/>
      <c r="T25" s="9"/>
      <c r="U25" s="9"/>
      <c r="V25" s="9"/>
      <c r="W25" s="9"/>
      <c r="X25" s="9"/>
    </row>
    <row r="26" spans="1:24" ht="15.75" customHeight="1" x14ac:dyDescent="0.35">
      <c r="A26" s="9"/>
      <c r="B26" s="102"/>
      <c r="C26" s="129"/>
      <c r="D26" s="98"/>
      <c r="E26" s="98"/>
      <c r="F26" s="98"/>
      <c r="G26" s="98"/>
      <c r="H26" s="98"/>
      <c r="I26" s="98"/>
      <c r="J26" s="98"/>
      <c r="K26" s="136"/>
      <c r="L26" s="98"/>
      <c r="M26" s="9"/>
      <c r="N26" s="9"/>
      <c r="O26" s="9"/>
      <c r="P26" s="9"/>
      <c r="Q26" s="9"/>
      <c r="R26" s="9"/>
      <c r="S26" s="9"/>
      <c r="T26" s="9"/>
      <c r="U26" s="9"/>
      <c r="V26" s="9"/>
      <c r="W26" s="9"/>
      <c r="X26" s="9"/>
    </row>
    <row r="27" spans="1:24" ht="15.75" customHeight="1" x14ac:dyDescent="0.35">
      <c r="A27" s="9"/>
      <c r="B27" s="102" t="s">
        <v>146</v>
      </c>
      <c r="C27" s="129" t="s">
        <v>104</v>
      </c>
      <c r="D27" s="152">
        <f t="shared" ref="D27:K27" si="9">D24+D25</f>
        <v>125</v>
      </c>
      <c r="E27" s="152">
        <f t="shared" si="9"/>
        <v>128.75</v>
      </c>
      <c r="F27" s="152">
        <f t="shared" si="9"/>
        <v>132.61250000000001</v>
      </c>
      <c r="G27" s="152">
        <f t="shared" si="9"/>
        <v>136.59087500000001</v>
      </c>
      <c r="H27" s="152">
        <f t="shared" si="9"/>
        <v>140.68860125000003</v>
      </c>
      <c r="I27" s="152">
        <f t="shared" si="9"/>
        <v>144.90925928750002</v>
      </c>
      <c r="J27" s="152">
        <f t="shared" si="9"/>
        <v>149.25653706612502</v>
      </c>
      <c r="K27" s="175">
        <f t="shared" si="9"/>
        <v>153.73423317810878</v>
      </c>
      <c r="L27" s="140"/>
      <c r="M27" s="9"/>
      <c r="N27" s="9"/>
      <c r="O27" s="9"/>
      <c r="P27" s="9"/>
      <c r="Q27" s="9"/>
      <c r="R27" s="9"/>
      <c r="S27" s="9"/>
      <c r="T27" s="9"/>
      <c r="U27" s="9"/>
      <c r="V27" s="9"/>
      <c r="W27" s="9"/>
      <c r="X27" s="9"/>
    </row>
    <row r="28" spans="1:24" ht="15.75" customHeight="1" x14ac:dyDescent="0.35">
      <c r="A28" s="9"/>
      <c r="B28" s="102"/>
      <c r="C28" s="129"/>
      <c r="D28" s="152"/>
      <c r="E28" s="140"/>
      <c r="F28" s="140"/>
      <c r="G28" s="140"/>
      <c r="H28" s="140"/>
      <c r="I28" s="140"/>
      <c r="J28" s="140"/>
      <c r="K28" s="153"/>
      <c r="L28" s="140"/>
      <c r="M28" s="9"/>
      <c r="N28" s="9"/>
      <c r="O28" s="9"/>
      <c r="P28" s="9"/>
      <c r="Q28" s="9"/>
      <c r="R28" s="9"/>
      <c r="S28" s="9"/>
      <c r="T28" s="9"/>
      <c r="U28" s="9"/>
      <c r="V28" s="9"/>
      <c r="W28" s="9"/>
      <c r="X28" s="9"/>
    </row>
    <row r="29" spans="1:24" ht="15.75" customHeight="1" x14ac:dyDescent="0.35">
      <c r="A29" s="9"/>
      <c r="B29" s="102"/>
      <c r="C29" s="129"/>
      <c r="D29" s="152"/>
      <c r="E29" s="140"/>
      <c r="F29" s="140"/>
      <c r="G29" s="140"/>
      <c r="H29" s="140"/>
      <c r="I29" s="140"/>
      <c r="J29" s="140"/>
      <c r="K29" s="153"/>
      <c r="L29" s="140"/>
      <c r="M29" s="9"/>
      <c r="N29" s="9"/>
      <c r="O29" s="9"/>
      <c r="P29" s="9"/>
      <c r="Q29" s="9"/>
      <c r="R29" s="9"/>
      <c r="S29" s="9"/>
      <c r="T29" s="9"/>
      <c r="U29" s="9"/>
      <c r="V29" s="9"/>
      <c r="W29" s="9"/>
      <c r="X29" s="9"/>
    </row>
    <row r="30" spans="1:24" ht="15.75" customHeight="1" x14ac:dyDescent="0.35">
      <c r="A30" s="9"/>
      <c r="B30" s="141"/>
      <c r="C30" s="142"/>
      <c r="D30" s="143"/>
      <c r="E30" s="144"/>
      <c r="F30" s="144"/>
      <c r="G30" s="144"/>
      <c r="H30" s="144"/>
      <c r="I30" s="144"/>
      <c r="J30" s="144"/>
      <c r="K30" s="145"/>
      <c r="L30" s="140"/>
      <c r="M30" s="9"/>
      <c r="N30" s="9"/>
      <c r="O30" s="9"/>
      <c r="P30" s="9"/>
      <c r="Q30" s="9"/>
      <c r="R30" s="9"/>
      <c r="S30" s="9"/>
      <c r="T30" s="9"/>
      <c r="U30" s="9"/>
      <c r="V30" s="9"/>
      <c r="W30" s="9"/>
      <c r="X30" s="9"/>
    </row>
    <row r="31" spans="1:24" ht="15.75" customHeight="1" x14ac:dyDescent="0.35">
      <c r="A31" s="9"/>
      <c r="B31" s="176" t="s">
        <v>115</v>
      </c>
      <c r="C31" s="177"/>
      <c r="D31" s="178"/>
      <c r="E31" s="178"/>
      <c r="F31" s="178"/>
      <c r="G31" s="178"/>
      <c r="H31" s="178"/>
      <c r="I31" s="178"/>
      <c r="J31" s="178"/>
      <c r="K31" s="179"/>
      <c r="L31" s="98"/>
      <c r="M31" s="9"/>
      <c r="N31" s="9"/>
      <c r="O31" s="9"/>
      <c r="P31" s="9"/>
      <c r="Q31" s="9"/>
      <c r="R31" s="9"/>
      <c r="S31" s="9"/>
      <c r="T31" s="9"/>
      <c r="U31" s="9"/>
      <c r="V31" s="9"/>
      <c r="W31" s="9"/>
      <c r="X31" s="9"/>
    </row>
    <row r="32" spans="1:24" ht="15.75" customHeight="1" x14ac:dyDescent="0.35">
      <c r="A32" s="9"/>
      <c r="B32" s="180" t="s">
        <v>147</v>
      </c>
      <c r="C32" s="181">
        <f>D13</f>
        <v>0.5</v>
      </c>
      <c r="D32" s="182"/>
      <c r="E32" s="182"/>
      <c r="F32" s="183"/>
      <c r="G32" s="183"/>
      <c r="H32" s="183"/>
      <c r="I32" s="183"/>
      <c r="J32" s="183"/>
      <c r="K32" s="184"/>
      <c r="L32" s="125"/>
      <c r="M32" s="9"/>
      <c r="N32" s="9"/>
      <c r="O32" s="9"/>
      <c r="P32" s="9"/>
      <c r="Q32" s="9"/>
      <c r="R32" s="9"/>
      <c r="S32" s="9"/>
      <c r="T32" s="9"/>
      <c r="U32" s="9"/>
      <c r="V32" s="9"/>
      <c r="W32" s="9"/>
      <c r="X32" s="9"/>
    </row>
    <row r="33" spans="1:24" ht="15.75" customHeight="1" x14ac:dyDescent="0.35">
      <c r="A33" s="9"/>
      <c r="B33" s="185" t="s">
        <v>141</v>
      </c>
      <c r="C33" s="177" t="s">
        <v>136</v>
      </c>
      <c r="D33" s="186">
        <f>D10</f>
        <v>5</v>
      </c>
      <c r="E33" s="187">
        <f t="shared" ref="E33:K33" si="10">D33*(1+$D$14)</f>
        <v>5.15</v>
      </c>
      <c r="F33" s="187">
        <f t="shared" si="10"/>
        <v>5.3045000000000009</v>
      </c>
      <c r="G33" s="187">
        <f t="shared" si="10"/>
        <v>5.4636350000000009</v>
      </c>
      <c r="H33" s="187">
        <f t="shared" si="10"/>
        <v>5.6275440500000009</v>
      </c>
      <c r="I33" s="187">
        <f t="shared" si="10"/>
        <v>5.796370371500001</v>
      </c>
      <c r="J33" s="187">
        <f t="shared" si="10"/>
        <v>5.9702614826450011</v>
      </c>
      <c r="K33" s="132">
        <f t="shared" si="10"/>
        <v>6.1493693271243517</v>
      </c>
      <c r="L33" s="98"/>
      <c r="M33" s="9"/>
      <c r="N33" s="9"/>
      <c r="O33" s="9"/>
      <c r="P33" s="9"/>
      <c r="Q33" s="9"/>
      <c r="R33" s="9"/>
      <c r="S33" s="9"/>
      <c r="T33" s="9"/>
      <c r="U33" s="9"/>
      <c r="V33" s="9"/>
      <c r="W33" s="9"/>
      <c r="X33" s="9"/>
    </row>
    <row r="34" spans="1:24" ht="15.75" customHeight="1" x14ac:dyDescent="0.35">
      <c r="A34" s="9"/>
      <c r="B34" s="94" t="s">
        <v>148</v>
      </c>
      <c r="C34" s="129" t="s">
        <v>136</v>
      </c>
      <c r="D34" s="174">
        <f>D33*(1-C32)</f>
        <v>2.5</v>
      </c>
      <c r="E34" s="188">
        <f t="shared" ref="E34:K34" si="11">D34*(1+$D$14)</f>
        <v>2.5750000000000002</v>
      </c>
      <c r="F34" s="188">
        <f t="shared" si="11"/>
        <v>2.6522500000000004</v>
      </c>
      <c r="G34" s="188">
        <f t="shared" si="11"/>
        <v>2.7318175000000005</v>
      </c>
      <c r="H34" s="188">
        <f t="shared" si="11"/>
        <v>2.8137720250000005</v>
      </c>
      <c r="I34" s="188">
        <f t="shared" si="11"/>
        <v>2.8981851857500005</v>
      </c>
      <c r="J34" s="188">
        <f t="shared" si="11"/>
        <v>2.9851307413225006</v>
      </c>
      <c r="K34" s="189">
        <f t="shared" si="11"/>
        <v>3.0746846635621758</v>
      </c>
      <c r="L34" s="134"/>
      <c r="M34" s="9"/>
      <c r="N34" s="9"/>
      <c r="O34" s="9"/>
      <c r="P34" s="9"/>
      <c r="Q34" s="9"/>
      <c r="R34" s="9"/>
      <c r="S34" s="9"/>
      <c r="T34" s="9"/>
      <c r="U34" s="9"/>
      <c r="V34" s="9"/>
      <c r="W34" s="9"/>
      <c r="X34" s="9"/>
    </row>
    <row r="35" spans="1:24" ht="15.75" customHeight="1" x14ac:dyDescent="0.35">
      <c r="A35" s="9"/>
      <c r="B35" s="102" t="s">
        <v>149</v>
      </c>
      <c r="C35" s="133" t="s">
        <v>136</v>
      </c>
      <c r="D35" s="188">
        <f t="shared" ref="D35:K35" si="12">D33-D34</f>
        <v>2.5</v>
      </c>
      <c r="E35" s="188">
        <f t="shared" si="12"/>
        <v>2.5750000000000002</v>
      </c>
      <c r="F35" s="188">
        <f t="shared" si="12"/>
        <v>2.6522500000000004</v>
      </c>
      <c r="G35" s="188">
        <f t="shared" si="12"/>
        <v>2.7318175000000005</v>
      </c>
      <c r="H35" s="188">
        <f t="shared" si="12"/>
        <v>2.8137720250000005</v>
      </c>
      <c r="I35" s="188">
        <f t="shared" si="12"/>
        <v>2.8981851857500005</v>
      </c>
      <c r="J35" s="188">
        <f t="shared" si="12"/>
        <v>2.9851307413225006</v>
      </c>
      <c r="K35" s="189">
        <f t="shared" si="12"/>
        <v>3.0746846635621758</v>
      </c>
      <c r="L35" s="134"/>
      <c r="M35" s="9"/>
      <c r="N35" s="9"/>
      <c r="O35" s="9"/>
      <c r="P35" s="9"/>
      <c r="Q35" s="9"/>
      <c r="R35" s="9"/>
      <c r="S35" s="9"/>
      <c r="T35" s="9"/>
      <c r="U35" s="9"/>
      <c r="V35" s="9"/>
      <c r="W35" s="9"/>
      <c r="X35" s="9"/>
    </row>
    <row r="36" spans="1:24" ht="15.75" customHeight="1" x14ac:dyDescent="0.35">
      <c r="A36" s="9"/>
      <c r="B36" s="102" t="s">
        <v>150</v>
      </c>
      <c r="C36" s="129" t="s">
        <v>104</v>
      </c>
      <c r="D36" s="129">
        <f t="shared" ref="D36:K36" si="13">$D$11</f>
        <v>20</v>
      </c>
      <c r="E36" s="129">
        <f t="shared" si="13"/>
        <v>20</v>
      </c>
      <c r="F36" s="129">
        <f t="shared" si="13"/>
        <v>20</v>
      </c>
      <c r="G36" s="129">
        <f t="shared" si="13"/>
        <v>20</v>
      </c>
      <c r="H36" s="129">
        <f t="shared" si="13"/>
        <v>20</v>
      </c>
      <c r="I36" s="129">
        <f t="shared" si="13"/>
        <v>20</v>
      </c>
      <c r="J36" s="129">
        <f t="shared" si="13"/>
        <v>20</v>
      </c>
      <c r="K36" s="135">
        <f t="shared" si="13"/>
        <v>20</v>
      </c>
      <c r="L36" s="98"/>
      <c r="M36" s="9"/>
      <c r="N36" s="9"/>
      <c r="O36" s="9"/>
      <c r="P36" s="9"/>
      <c r="Q36" s="9"/>
      <c r="R36" s="9"/>
      <c r="S36" s="9"/>
      <c r="T36" s="9"/>
      <c r="U36" s="9"/>
      <c r="V36" s="9"/>
      <c r="W36" s="9"/>
      <c r="X36" s="9"/>
    </row>
    <row r="37" spans="1:24" ht="15.75" customHeight="1" x14ac:dyDescent="0.35">
      <c r="A37" s="9"/>
      <c r="B37" s="102" t="s">
        <v>151</v>
      </c>
      <c r="C37" s="129" t="s">
        <v>104</v>
      </c>
      <c r="D37" s="129">
        <f t="shared" ref="D37:K37" si="14">$D$12</f>
        <v>5</v>
      </c>
      <c r="E37" s="129">
        <f t="shared" si="14"/>
        <v>5</v>
      </c>
      <c r="F37" s="129">
        <f t="shared" si="14"/>
        <v>5</v>
      </c>
      <c r="G37" s="129">
        <f t="shared" si="14"/>
        <v>5</v>
      </c>
      <c r="H37" s="129">
        <f t="shared" si="14"/>
        <v>5</v>
      </c>
      <c r="I37" s="129">
        <f t="shared" si="14"/>
        <v>5</v>
      </c>
      <c r="J37" s="129">
        <f t="shared" si="14"/>
        <v>5</v>
      </c>
      <c r="K37" s="135">
        <f t="shared" si="14"/>
        <v>5</v>
      </c>
      <c r="L37" s="98"/>
      <c r="M37" s="9"/>
      <c r="N37" s="9"/>
      <c r="O37" s="9"/>
      <c r="P37" s="9"/>
      <c r="Q37" s="9"/>
      <c r="R37" s="9"/>
      <c r="S37" s="9"/>
      <c r="T37" s="9"/>
      <c r="U37" s="9"/>
      <c r="V37" s="9"/>
      <c r="W37" s="9"/>
      <c r="X37" s="9"/>
    </row>
    <row r="38" spans="1:24" ht="15.75" customHeight="1" x14ac:dyDescent="0.35">
      <c r="A38" s="9"/>
      <c r="B38" s="102" t="s">
        <v>152</v>
      </c>
      <c r="C38" s="129" t="s">
        <v>104</v>
      </c>
      <c r="D38" s="98">
        <f t="shared" ref="D38:K38" si="15">D34*D36</f>
        <v>50</v>
      </c>
      <c r="E38" s="98">
        <f t="shared" si="15"/>
        <v>51.5</v>
      </c>
      <c r="F38" s="98">
        <f t="shared" si="15"/>
        <v>53.045000000000009</v>
      </c>
      <c r="G38" s="98">
        <f t="shared" si="15"/>
        <v>54.636350000000007</v>
      </c>
      <c r="H38" s="98">
        <f t="shared" si="15"/>
        <v>56.275440500000009</v>
      </c>
      <c r="I38" s="98">
        <f t="shared" si="15"/>
        <v>57.963703715000008</v>
      </c>
      <c r="J38" s="98">
        <f t="shared" si="15"/>
        <v>59.702614826450009</v>
      </c>
      <c r="K38" s="136">
        <f t="shared" si="15"/>
        <v>61.493693271243515</v>
      </c>
      <c r="L38" s="140"/>
      <c r="M38" s="9"/>
      <c r="N38" s="9"/>
      <c r="O38" s="9"/>
      <c r="P38" s="9"/>
      <c r="Q38" s="9"/>
      <c r="R38" s="9"/>
      <c r="S38" s="9"/>
      <c r="T38" s="9"/>
      <c r="U38" s="9"/>
      <c r="V38" s="9"/>
      <c r="W38" s="9"/>
      <c r="X38" s="9"/>
    </row>
    <row r="39" spans="1:24" ht="15.75" customHeight="1" x14ac:dyDescent="0.35">
      <c r="A39" s="9"/>
      <c r="B39" s="190" t="s">
        <v>153</v>
      </c>
      <c r="C39" s="129"/>
      <c r="D39" s="98">
        <f t="shared" ref="D39:K39" si="16">D34*D37</f>
        <v>12.5</v>
      </c>
      <c r="E39" s="98">
        <f t="shared" si="16"/>
        <v>12.875</v>
      </c>
      <c r="F39" s="98">
        <f t="shared" si="16"/>
        <v>13.261250000000002</v>
      </c>
      <c r="G39" s="98">
        <f t="shared" si="16"/>
        <v>13.659087500000002</v>
      </c>
      <c r="H39" s="98">
        <f t="shared" si="16"/>
        <v>14.068860125000002</v>
      </c>
      <c r="I39" s="98">
        <f t="shared" si="16"/>
        <v>14.490925928750002</v>
      </c>
      <c r="J39" s="98">
        <f t="shared" si="16"/>
        <v>14.925653706612502</v>
      </c>
      <c r="K39" s="136">
        <f t="shared" si="16"/>
        <v>15.373423317810879</v>
      </c>
      <c r="L39" s="98"/>
      <c r="M39" s="9"/>
      <c r="N39" s="9"/>
      <c r="O39" s="9"/>
      <c r="P39" s="9"/>
      <c r="Q39" s="9"/>
      <c r="R39" s="9"/>
      <c r="S39" s="9"/>
      <c r="T39" s="9"/>
      <c r="U39" s="9"/>
      <c r="V39" s="9"/>
      <c r="W39" s="9"/>
      <c r="X39" s="9"/>
    </row>
    <row r="40" spans="1:24" ht="19.5" customHeight="1" x14ac:dyDescent="0.35">
      <c r="A40" s="9"/>
      <c r="B40" s="191" t="s">
        <v>154</v>
      </c>
      <c r="C40" s="129"/>
      <c r="D40" s="98">
        <f t="shared" ref="D40:K40" si="17">D24-D38</f>
        <v>50</v>
      </c>
      <c r="E40" s="98">
        <f t="shared" si="17"/>
        <v>51.5</v>
      </c>
      <c r="F40" s="98">
        <f t="shared" si="17"/>
        <v>53.045000000000009</v>
      </c>
      <c r="G40" s="98">
        <f t="shared" si="17"/>
        <v>54.636350000000007</v>
      </c>
      <c r="H40" s="98">
        <f t="shared" si="17"/>
        <v>56.275440500000009</v>
      </c>
      <c r="I40" s="98">
        <f t="shared" si="17"/>
        <v>57.963703715000008</v>
      </c>
      <c r="J40" s="98">
        <f t="shared" si="17"/>
        <v>59.702614826450009</v>
      </c>
      <c r="K40" s="136">
        <f t="shared" si="17"/>
        <v>61.493693271243515</v>
      </c>
      <c r="L40" s="98"/>
      <c r="M40" s="9"/>
      <c r="N40" s="9"/>
      <c r="O40" s="9"/>
      <c r="P40" s="9"/>
      <c r="Q40" s="9"/>
      <c r="R40" s="9"/>
      <c r="S40" s="9"/>
      <c r="T40" s="9"/>
      <c r="U40" s="9"/>
      <c r="V40" s="9"/>
      <c r="W40" s="9"/>
      <c r="X40" s="9"/>
    </row>
    <row r="41" spans="1:24" ht="15.75" customHeight="1" x14ac:dyDescent="0.35">
      <c r="A41" s="9"/>
      <c r="B41" s="192" t="s">
        <v>155</v>
      </c>
      <c r="C41" s="129"/>
      <c r="D41" s="98">
        <f t="shared" ref="D41:K41" si="18">D25-D39</f>
        <v>12.5</v>
      </c>
      <c r="E41" s="98">
        <f t="shared" si="18"/>
        <v>12.875</v>
      </c>
      <c r="F41" s="98">
        <f t="shared" si="18"/>
        <v>13.261250000000002</v>
      </c>
      <c r="G41" s="98">
        <f t="shared" si="18"/>
        <v>13.659087500000002</v>
      </c>
      <c r="H41" s="98">
        <f t="shared" si="18"/>
        <v>14.068860125000002</v>
      </c>
      <c r="I41" s="98">
        <f t="shared" si="18"/>
        <v>14.490925928750002</v>
      </c>
      <c r="J41" s="98">
        <f t="shared" si="18"/>
        <v>14.925653706612502</v>
      </c>
      <c r="K41" s="136">
        <f t="shared" si="18"/>
        <v>15.373423317810879</v>
      </c>
      <c r="L41" s="98"/>
      <c r="M41" s="9"/>
      <c r="N41" s="9"/>
      <c r="O41" s="9"/>
      <c r="P41" s="9"/>
      <c r="Q41" s="9"/>
      <c r="R41" s="9"/>
      <c r="S41" s="9"/>
      <c r="T41" s="9"/>
      <c r="U41" s="9"/>
      <c r="V41" s="9"/>
      <c r="W41" s="9"/>
      <c r="X41" s="9"/>
    </row>
    <row r="42" spans="1:24" ht="19.5" customHeight="1" x14ac:dyDescent="0.35">
      <c r="A42" s="9"/>
      <c r="B42" s="193" t="s">
        <v>156</v>
      </c>
      <c r="C42" s="194"/>
      <c r="D42" s="195">
        <f t="shared" ref="D42:K42" si="19">D40</f>
        <v>50</v>
      </c>
      <c r="E42" s="195">
        <f t="shared" si="19"/>
        <v>51.5</v>
      </c>
      <c r="F42" s="195">
        <f t="shared" si="19"/>
        <v>53.045000000000009</v>
      </c>
      <c r="G42" s="195">
        <f t="shared" si="19"/>
        <v>54.636350000000007</v>
      </c>
      <c r="H42" s="195">
        <f t="shared" si="19"/>
        <v>56.275440500000009</v>
      </c>
      <c r="I42" s="195">
        <f t="shared" si="19"/>
        <v>57.963703715000008</v>
      </c>
      <c r="J42" s="195">
        <f t="shared" si="19"/>
        <v>59.702614826450009</v>
      </c>
      <c r="K42" s="196">
        <f t="shared" si="19"/>
        <v>61.493693271243515</v>
      </c>
      <c r="L42" s="98"/>
      <c r="M42" s="9"/>
      <c r="N42" s="9"/>
      <c r="O42" s="9"/>
      <c r="P42" s="9"/>
      <c r="Q42" s="9"/>
      <c r="R42" s="9"/>
      <c r="S42" s="9"/>
      <c r="T42" s="9"/>
      <c r="U42" s="9"/>
      <c r="V42" s="9"/>
      <c r="W42" s="9"/>
      <c r="X42" s="9"/>
    </row>
    <row r="43" spans="1:24" ht="19.5" customHeight="1" x14ac:dyDescent="0.35">
      <c r="A43" s="9"/>
      <c r="B43" s="197" t="s">
        <v>157</v>
      </c>
      <c r="C43" s="142"/>
      <c r="D43" s="143">
        <f t="array" ref="D43">NPV(D15,D42:K42)</f>
        <v>244.12108889130616</v>
      </c>
      <c r="E43" s="198"/>
      <c r="F43" s="198"/>
      <c r="G43" s="198"/>
      <c r="H43" s="198"/>
      <c r="I43" s="198"/>
      <c r="J43" s="198"/>
      <c r="K43" s="199"/>
      <c r="L43" s="98"/>
      <c r="M43" s="9"/>
      <c r="N43" s="9"/>
      <c r="O43" s="9"/>
      <c r="P43" s="9"/>
      <c r="Q43" s="9"/>
      <c r="R43" s="9"/>
      <c r="S43" s="9"/>
      <c r="T43" s="9"/>
      <c r="U43" s="9"/>
      <c r="V43" s="9"/>
      <c r="W43" s="9"/>
      <c r="X43" s="9"/>
    </row>
    <row r="44" spans="1:24" ht="15.75" customHeight="1" x14ac:dyDescent="0.35">
      <c r="A44" s="9"/>
      <c r="B44" s="159" t="s">
        <v>158</v>
      </c>
      <c r="C44" s="160" t="s">
        <v>104</v>
      </c>
      <c r="D44" s="143">
        <f t="array" ref="D44">NPV(D15,D42:K42)</f>
        <v>244.12108889130616</v>
      </c>
      <c r="E44" s="162"/>
      <c r="F44" s="93"/>
      <c r="G44" s="93"/>
      <c r="H44" s="93"/>
      <c r="I44" s="93"/>
      <c r="J44" s="93"/>
      <c r="K44" s="163"/>
      <c r="L44" s="9"/>
      <c r="M44" s="9"/>
      <c r="N44" s="9"/>
      <c r="O44" s="9"/>
      <c r="P44" s="9"/>
      <c r="Q44" s="9"/>
      <c r="R44" s="9"/>
      <c r="S44" s="9"/>
      <c r="T44" s="9"/>
      <c r="U44" s="9"/>
      <c r="V44" s="9"/>
      <c r="W44" s="9"/>
      <c r="X44" s="9"/>
    </row>
    <row r="45" spans="1:24" ht="15.75" customHeight="1" x14ac:dyDescent="0.35">
      <c r="A45" s="9"/>
      <c r="B45" s="9"/>
      <c r="C45" s="9"/>
      <c r="D45" s="9"/>
      <c r="E45" s="9"/>
      <c r="F45" s="9"/>
      <c r="G45" s="9"/>
      <c r="H45" s="9"/>
      <c r="I45" s="9"/>
      <c r="J45" s="9"/>
      <c r="K45" s="9"/>
      <c r="L45" s="9"/>
      <c r="M45" s="9"/>
      <c r="N45" s="9"/>
      <c r="O45" s="9"/>
      <c r="P45" s="9"/>
      <c r="Q45" s="9"/>
      <c r="R45" s="9"/>
      <c r="S45" s="9"/>
      <c r="T45" s="9"/>
      <c r="U45" s="9"/>
      <c r="V45" s="9"/>
      <c r="W45" s="9"/>
      <c r="X45" s="9"/>
    </row>
    <row r="46" spans="1:24" ht="15.75" customHeight="1" x14ac:dyDescent="0.35">
      <c r="A46" s="9"/>
      <c r="B46" s="9"/>
      <c r="C46" s="9"/>
      <c r="D46" s="9"/>
      <c r="E46" s="9"/>
      <c r="F46" s="9"/>
      <c r="G46" s="9"/>
      <c r="H46" s="9"/>
      <c r="I46" s="9"/>
      <c r="J46" s="9"/>
      <c r="K46" s="9"/>
      <c r="L46" s="9"/>
      <c r="M46" s="9"/>
      <c r="N46" s="9"/>
      <c r="O46" s="9"/>
      <c r="P46" s="9"/>
      <c r="Q46" s="9"/>
      <c r="R46" s="9"/>
      <c r="S46" s="9"/>
      <c r="T46" s="9"/>
      <c r="U46" s="9"/>
      <c r="V46" s="9"/>
      <c r="W46" s="9"/>
      <c r="X46" s="9"/>
    </row>
    <row r="47" spans="1:24" ht="15.75" customHeight="1" x14ac:dyDescent="0.35">
      <c r="A47" s="9"/>
      <c r="B47" s="9"/>
      <c r="C47" s="9"/>
      <c r="D47" s="9"/>
      <c r="E47" s="9"/>
      <c r="F47" s="9"/>
      <c r="G47" s="9"/>
      <c r="H47" s="9"/>
      <c r="I47" s="9"/>
      <c r="J47" s="9"/>
      <c r="K47" s="9"/>
      <c r="L47" s="9"/>
      <c r="M47" s="9"/>
      <c r="N47" s="9"/>
      <c r="O47" s="9"/>
      <c r="P47" s="9"/>
      <c r="Q47" s="9"/>
      <c r="R47" s="9"/>
      <c r="S47" s="9"/>
      <c r="T47" s="9"/>
      <c r="U47" s="9"/>
      <c r="V47" s="9"/>
      <c r="W47" s="9"/>
      <c r="X47" s="9"/>
    </row>
    <row r="48" spans="1:24" ht="15.75" customHeight="1" x14ac:dyDescent="0.35">
      <c r="A48" s="9"/>
      <c r="B48" s="9"/>
      <c r="C48" s="9"/>
      <c r="D48" s="9"/>
      <c r="E48" s="9"/>
      <c r="F48" s="9"/>
      <c r="G48" s="9"/>
      <c r="H48" s="9"/>
      <c r="I48" s="9"/>
      <c r="J48" s="9"/>
      <c r="K48" s="9"/>
      <c r="L48" s="9"/>
      <c r="M48" s="9"/>
      <c r="N48" s="9"/>
      <c r="O48" s="9"/>
      <c r="P48" s="9"/>
      <c r="Q48" s="9"/>
      <c r="R48" s="9"/>
      <c r="S48" s="9"/>
      <c r="T48" s="9"/>
      <c r="U48" s="9"/>
      <c r="V48" s="9"/>
      <c r="W48" s="9"/>
      <c r="X48" s="9"/>
    </row>
    <row r="49" spans="1:24" ht="15.75" customHeight="1" x14ac:dyDescent="0.35">
      <c r="A49" s="9"/>
      <c r="B49" s="9"/>
      <c r="C49" s="9"/>
      <c r="D49" s="9"/>
      <c r="E49" s="9"/>
      <c r="F49" s="9"/>
      <c r="G49" s="9"/>
      <c r="H49" s="9"/>
      <c r="I49" s="9"/>
      <c r="J49" s="9"/>
      <c r="K49" s="9"/>
      <c r="L49" s="9"/>
      <c r="M49" s="9"/>
      <c r="N49" s="9"/>
      <c r="O49" s="9"/>
      <c r="P49" s="9"/>
      <c r="Q49" s="9"/>
      <c r="R49" s="9"/>
      <c r="S49" s="9"/>
      <c r="T49" s="9"/>
      <c r="U49" s="9"/>
      <c r="V49" s="9"/>
      <c r="W49" s="9"/>
      <c r="X49" s="9"/>
    </row>
    <row r="50" spans="1:24" ht="15.75" customHeight="1" x14ac:dyDescent="0.35">
      <c r="A50" s="9"/>
      <c r="B50" s="9"/>
      <c r="C50" s="9"/>
      <c r="D50" s="9"/>
      <c r="E50" s="9"/>
      <c r="F50" s="9"/>
      <c r="G50" s="9"/>
      <c r="H50" s="9"/>
      <c r="I50" s="9"/>
      <c r="J50" s="9"/>
      <c r="K50" s="9"/>
      <c r="L50" s="9"/>
      <c r="M50" s="9"/>
      <c r="N50" s="9"/>
      <c r="O50" s="9"/>
      <c r="P50" s="9"/>
      <c r="Q50" s="9"/>
      <c r="R50" s="9"/>
      <c r="S50" s="9"/>
      <c r="T50" s="9"/>
      <c r="U50" s="9"/>
      <c r="V50" s="9"/>
      <c r="W50" s="9"/>
      <c r="X50" s="9"/>
    </row>
    <row r="51" spans="1:24" ht="15.75" customHeight="1" x14ac:dyDescent="0.35">
      <c r="A51" s="9"/>
      <c r="B51" s="9"/>
      <c r="C51" s="9"/>
      <c r="D51" s="9"/>
      <c r="E51" s="9"/>
      <c r="F51" s="9"/>
      <c r="G51" s="9"/>
      <c r="H51" s="9"/>
      <c r="I51" s="9"/>
      <c r="J51" s="9"/>
      <c r="K51" s="9"/>
      <c r="L51" s="9"/>
      <c r="M51" s="9"/>
      <c r="N51" s="9"/>
      <c r="O51" s="9"/>
      <c r="P51" s="9"/>
      <c r="Q51" s="9"/>
      <c r="R51" s="9"/>
      <c r="S51" s="9"/>
      <c r="T51" s="9"/>
      <c r="U51" s="9"/>
      <c r="V51" s="9"/>
      <c r="W51" s="9"/>
      <c r="X51" s="9"/>
    </row>
    <row r="52" spans="1:24" ht="15.75" customHeight="1" x14ac:dyDescent="0.35">
      <c r="A52" s="9"/>
      <c r="B52" s="9"/>
      <c r="C52" s="9"/>
      <c r="D52" s="9"/>
      <c r="E52" s="9"/>
      <c r="F52" s="9"/>
      <c r="G52" s="9"/>
      <c r="H52" s="9"/>
      <c r="I52" s="9"/>
      <c r="J52" s="9"/>
      <c r="K52" s="9"/>
      <c r="L52" s="9"/>
      <c r="M52" s="9"/>
      <c r="N52" s="9"/>
      <c r="O52" s="9"/>
      <c r="P52" s="9"/>
      <c r="Q52" s="9"/>
      <c r="R52" s="9"/>
      <c r="S52" s="9"/>
      <c r="T52" s="9"/>
      <c r="U52" s="9"/>
      <c r="V52" s="9"/>
      <c r="W52" s="9"/>
      <c r="X52" s="9"/>
    </row>
    <row r="53" spans="1:24" ht="15.75" customHeight="1" x14ac:dyDescent="0.35">
      <c r="A53" s="9"/>
      <c r="B53" s="9"/>
      <c r="C53" s="9"/>
      <c r="D53" s="9"/>
      <c r="E53" s="9"/>
      <c r="F53" s="9"/>
      <c r="G53" s="9"/>
      <c r="H53" s="9"/>
      <c r="I53" s="9"/>
      <c r="J53" s="9"/>
      <c r="K53" s="9"/>
      <c r="L53" s="9"/>
      <c r="M53" s="9"/>
      <c r="N53" s="9"/>
      <c r="O53" s="9"/>
      <c r="P53" s="9"/>
      <c r="Q53" s="9"/>
      <c r="R53" s="9"/>
      <c r="S53" s="9"/>
      <c r="T53" s="9"/>
      <c r="U53" s="9"/>
      <c r="V53" s="9"/>
      <c r="W53" s="9"/>
      <c r="X53" s="9"/>
    </row>
    <row r="54" spans="1:24" ht="15.75" customHeight="1" x14ac:dyDescent="0.35">
      <c r="A54" s="9"/>
      <c r="B54" s="9"/>
      <c r="C54" s="9"/>
      <c r="D54" s="9"/>
      <c r="E54" s="9"/>
      <c r="F54" s="9"/>
      <c r="G54" s="9"/>
      <c r="H54" s="9"/>
      <c r="I54" s="9"/>
      <c r="J54" s="9"/>
      <c r="K54" s="9"/>
      <c r="L54" s="9"/>
      <c r="M54" s="9"/>
      <c r="N54" s="9"/>
      <c r="O54" s="9"/>
      <c r="P54" s="9"/>
      <c r="Q54" s="9"/>
      <c r="R54" s="9"/>
      <c r="S54" s="9"/>
      <c r="T54" s="9"/>
      <c r="U54" s="9"/>
      <c r="V54" s="9"/>
      <c r="W54" s="9"/>
      <c r="X54" s="9"/>
    </row>
    <row r="55" spans="1:24" ht="15.75" customHeight="1" x14ac:dyDescent="0.35">
      <c r="A55" s="9"/>
      <c r="B55" s="9"/>
      <c r="C55" s="9"/>
      <c r="D55" s="9"/>
      <c r="E55" s="9"/>
      <c r="F55" s="9"/>
      <c r="G55" s="9"/>
      <c r="H55" s="9"/>
      <c r="I55" s="9"/>
      <c r="J55" s="9"/>
      <c r="K55" s="9"/>
      <c r="L55" s="9"/>
      <c r="M55" s="9"/>
      <c r="N55" s="9"/>
      <c r="O55" s="9"/>
      <c r="P55" s="9"/>
      <c r="Q55" s="9"/>
      <c r="R55" s="9"/>
      <c r="S55" s="9"/>
      <c r="T55" s="9"/>
      <c r="U55" s="9"/>
      <c r="V55" s="9"/>
      <c r="W55" s="9"/>
      <c r="X55" s="9"/>
    </row>
    <row r="56" spans="1:24" ht="15.75" customHeight="1" x14ac:dyDescent="0.35">
      <c r="A56" s="9"/>
      <c r="B56" s="9"/>
      <c r="C56" s="9"/>
      <c r="D56" s="9"/>
      <c r="E56" s="9"/>
      <c r="F56" s="9"/>
      <c r="G56" s="9"/>
      <c r="H56" s="9"/>
      <c r="I56" s="9"/>
      <c r="J56" s="9"/>
      <c r="K56" s="9"/>
      <c r="L56" s="9"/>
      <c r="M56" s="9"/>
      <c r="N56" s="9"/>
      <c r="O56" s="9"/>
      <c r="P56" s="9"/>
      <c r="Q56" s="9"/>
      <c r="R56" s="9"/>
      <c r="S56" s="9"/>
      <c r="T56" s="9"/>
      <c r="U56" s="9"/>
      <c r="V56" s="9"/>
      <c r="W56" s="9"/>
      <c r="X56" s="9"/>
    </row>
    <row r="57" spans="1:24" ht="15.75" customHeight="1" x14ac:dyDescent="0.35">
      <c r="A57" s="9"/>
      <c r="B57" s="9"/>
      <c r="C57" s="9"/>
      <c r="D57" s="9"/>
      <c r="E57" s="9"/>
      <c r="F57" s="9"/>
      <c r="G57" s="9"/>
      <c r="H57" s="9"/>
      <c r="I57" s="9"/>
      <c r="J57" s="9"/>
      <c r="K57" s="9"/>
      <c r="L57" s="9"/>
      <c r="M57" s="9"/>
      <c r="N57" s="9"/>
      <c r="O57" s="9"/>
      <c r="P57" s="9"/>
      <c r="Q57" s="9"/>
      <c r="R57" s="9"/>
      <c r="S57" s="9"/>
      <c r="T57" s="9"/>
      <c r="U57" s="9"/>
      <c r="V57" s="9"/>
      <c r="W57" s="9"/>
      <c r="X57" s="9"/>
    </row>
    <row r="58" spans="1:24" ht="15.75" customHeight="1" x14ac:dyDescent="0.35">
      <c r="A58" s="9"/>
      <c r="B58" s="9"/>
      <c r="C58" s="9"/>
      <c r="D58" s="9"/>
      <c r="E58" s="9"/>
      <c r="F58" s="9"/>
      <c r="G58" s="9"/>
      <c r="H58" s="9"/>
      <c r="I58" s="9"/>
      <c r="J58" s="9"/>
      <c r="K58" s="9"/>
      <c r="L58" s="9"/>
      <c r="M58" s="9"/>
      <c r="N58" s="9"/>
      <c r="O58" s="9"/>
      <c r="P58" s="9"/>
      <c r="Q58" s="9"/>
      <c r="R58" s="9"/>
      <c r="S58" s="9"/>
      <c r="T58" s="9"/>
      <c r="U58" s="9"/>
      <c r="V58" s="9"/>
      <c r="W58" s="9"/>
      <c r="X58" s="9"/>
    </row>
    <row r="59" spans="1:24" ht="15.75" customHeight="1" x14ac:dyDescent="0.35">
      <c r="A59" s="9"/>
      <c r="B59" s="9"/>
      <c r="C59" s="9"/>
      <c r="D59" s="9"/>
      <c r="E59" s="9"/>
      <c r="F59" s="9"/>
      <c r="G59" s="9"/>
      <c r="H59" s="9"/>
      <c r="I59" s="9"/>
      <c r="J59" s="9"/>
      <c r="K59" s="9"/>
      <c r="L59" s="9"/>
      <c r="M59" s="9"/>
      <c r="N59" s="9"/>
      <c r="O59" s="9"/>
      <c r="P59" s="9"/>
      <c r="Q59" s="9"/>
      <c r="R59" s="9"/>
      <c r="S59" s="9"/>
      <c r="T59" s="9"/>
      <c r="U59" s="9"/>
      <c r="V59" s="9"/>
      <c r="W59" s="9"/>
      <c r="X59" s="9"/>
    </row>
    <row r="60" spans="1:24" ht="15.75" customHeight="1" x14ac:dyDescent="0.35">
      <c r="A60" s="9"/>
      <c r="B60" s="9"/>
      <c r="C60" s="9"/>
      <c r="D60" s="9"/>
      <c r="E60" s="9"/>
      <c r="F60" s="9"/>
      <c r="G60" s="9"/>
      <c r="H60" s="9"/>
      <c r="I60" s="9"/>
      <c r="J60" s="9"/>
      <c r="K60" s="9"/>
      <c r="L60" s="9"/>
      <c r="M60" s="9"/>
      <c r="N60" s="9"/>
      <c r="O60" s="9"/>
      <c r="P60" s="9"/>
      <c r="Q60" s="9"/>
      <c r="R60" s="9"/>
      <c r="S60" s="9"/>
      <c r="T60" s="9"/>
      <c r="U60" s="9"/>
      <c r="V60" s="9"/>
      <c r="W60" s="9"/>
      <c r="X60" s="9"/>
    </row>
    <row r="61" spans="1:24" ht="15.75" customHeight="1" x14ac:dyDescent="0.35">
      <c r="A61" s="9"/>
      <c r="B61" s="9"/>
      <c r="C61" s="9"/>
      <c r="D61" s="9"/>
      <c r="E61" s="9"/>
      <c r="F61" s="9"/>
      <c r="G61" s="9"/>
      <c r="H61" s="9"/>
      <c r="I61" s="9"/>
      <c r="J61" s="9"/>
      <c r="K61" s="9"/>
      <c r="L61" s="9"/>
      <c r="M61" s="9"/>
      <c r="N61" s="9"/>
      <c r="O61" s="9"/>
      <c r="P61" s="9"/>
      <c r="Q61" s="9"/>
      <c r="R61" s="9"/>
      <c r="S61" s="9"/>
      <c r="T61" s="9"/>
      <c r="U61" s="9"/>
      <c r="V61" s="9"/>
      <c r="W61" s="9"/>
      <c r="X61" s="9"/>
    </row>
    <row r="62" spans="1:24" ht="15.75" customHeight="1" x14ac:dyDescent="0.35">
      <c r="A62" s="9"/>
      <c r="B62" s="9"/>
      <c r="C62" s="9"/>
      <c r="D62" s="9"/>
      <c r="E62" s="9"/>
      <c r="F62" s="9"/>
      <c r="G62" s="9"/>
      <c r="H62" s="9"/>
      <c r="I62" s="9"/>
      <c r="J62" s="9"/>
      <c r="K62" s="9"/>
      <c r="L62" s="9"/>
      <c r="M62" s="9"/>
      <c r="N62" s="9"/>
      <c r="O62" s="9"/>
      <c r="P62" s="9"/>
      <c r="Q62" s="9"/>
      <c r="R62" s="9"/>
      <c r="S62" s="9"/>
      <c r="T62" s="9"/>
      <c r="U62" s="9"/>
      <c r="V62" s="9"/>
      <c r="W62" s="9"/>
      <c r="X62" s="9"/>
    </row>
    <row r="63" spans="1:24" ht="15.75" customHeight="1" x14ac:dyDescent="0.35">
      <c r="A63" s="9"/>
      <c r="B63" s="9"/>
      <c r="C63" s="9"/>
      <c r="D63" s="9"/>
      <c r="E63" s="9"/>
      <c r="F63" s="9"/>
      <c r="G63" s="9"/>
      <c r="H63" s="9"/>
      <c r="I63" s="9"/>
      <c r="J63" s="9"/>
      <c r="K63" s="9"/>
      <c r="L63" s="9"/>
      <c r="M63" s="9"/>
      <c r="N63" s="9"/>
      <c r="O63" s="9"/>
      <c r="P63" s="9"/>
      <c r="Q63" s="9"/>
      <c r="R63" s="9"/>
      <c r="S63" s="9"/>
      <c r="T63" s="9"/>
      <c r="U63" s="9"/>
      <c r="V63" s="9"/>
      <c r="W63" s="9"/>
      <c r="X63" s="9"/>
    </row>
    <row r="64" spans="1:24" ht="15.75" customHeight="1" x14ac:dyDescent="0.35">
      <c r="A64" s="9"/>
      <c r="B64" s="9"/>
      <c r="C64" s="9"/>
      <c r="D64" s="9"/>
      <c r="E64" s="9"/>
      <c r="F64" s="9"/>
      <c r="G64" s="9"/>
      <c r="H64" s="9"/>
      <c r="I64" s="9"/>
      <c r="J64" s="9"/>
      <c r="K64" s="9"/>
      <c r="L64" s="9"/>
      <c r="M64" s="9"/>
      <c r="N64" s="9"/>
      <c r="O64" s="9"/>
      <c r="P64" s="9"/>
      <c r="Q64" s="9"/>
      <c r="R64" s="9"/>
      <c r="S64" s="9"/>
      <c r="T64" s="9"/>
      <c r="U64" s="9"/>
      <c r="V64" s="9"/>
      <c r="W64" s="9"/>
      <c r="X64" s="9"/>
    </row>
    <row r="65" spans="1:24" ht="15.75" customHeight="1" x14ac:dyDescent="0.35">
      <c r="A65" s="9"/>
      <c r="B65" s="9"/>
      <c r="C65" s="9"/>
      <c r="D65" s="9"/>
      <c r="E65" s="9"/>
      <c r="F65" s="9"/>
      <c r="G65" s="9"/>
      <c r="H65" s="9"/>
      <c r="I65" s="9"/>
      <c r="J65" s="9"/>
      <c r="K65" s="9"/>
      <c r="L65" s="9"/>
      <c r="M65" s="9"/>
      <c r="N65" s="9"/>
      <c r="O65" s="9"/>
      <c r="P65" s="9"/>
      <c r="Q65" s="9"/>
      <c r="R65" s="9"/>
      <c r="S65" s="9"/>
      <c r="T65" s="9"/>
      <c r="U65" s="9"/>
      <c r="V65" s="9"/>
      <c r="W65" s="9"/>
      <c r="X65" s="9"/>
    </row>
    <row r="66" spans="1:24" ht="15.75" customHeight="1" x14ac:dyDescent="0.35">
      <c r="A66" s="9"/>
      <c r="B66" s="9"/>
      <c r="C66" s="9"/>
      <c r="D66" s="9"/>
      <c r="E66" s="9"/>
      <c r="F66" s="9"/>
      <c r="G66" s="9"/>
      <c r="H66" s="9"/>
      <c r="I66" s="9"/>
      <c r="J66" s="9"/>
      <c r="K66" s="9"/>
      <c r="L66" s="9"/>
      <c r="M66" s="9"/>
      <c r="N66" s="9"/>
      <c r="O66" s="9"/>
      <c r="P66" s="9"/>
      <c r="Q66" s="9"/>
      <c r="R66" s="9"/>
      <c r="S66" s="9"/>
      <c r="T66" s="9"/>
      <c r="U66" s="9"/>
      <c r="V66" s="9"/>
      <c r="W66" s="9"/>
      <c r="X66" s="9"/>
    </row>
    <row r="67" spans="1:24" ht="15.75" customHeight="1" x14ac:dyDescent="0.35">
      <c r="A67" s="9"/>
      <c r="B67" s="9"/>
      <c r="C67" s="9"/>
      <c r="D67" s="9"/>
      <c r="E67" s="9"/>
      <c r="F67" s="9"/>
      <c r="G67" s="9"/>
      <c r="H67" s="9"/>
      <c r="I67" s="9"/>
      <c r="J67" s="9"/>
      <c r="K67" s="9"/>
      <c r="L67" s="9"/>
      <c r="M67" s="9"/>
      <c r="N67" s="9"/>
      <c r="O67" s="9"/>
      <c r="P67" s="9"/>
      <c r="Q67" s="9"/>
      <c r="R67" s="9"/>
      <c r="S67" s="9"/>
      <c r="T67" s="9"/>
      <c r="U67" s="9"/>
      <c r="V67" s="9"/>
      <c r="W67" s="9"/>
      <c r="X67" s="9"/>
    </row>
    <row r="68" spans="1:24" ht="15.75" customHeight="1" x14ac:dyDescent="0.35">
      <c r="A68" s="9"/>
      <c r="B68" s="9"/>
      <c r="C68" s="9"/>
      <c r="D68" s="9"/>
      <c r="E68" s="9"/>
      <c r="F68" s="9"/>
      <c r="G68" s="9"/>
      <c r="H68" s="9"/>
      <c r="I68" s="9"/>
      <c r="J68" s="9"/>
      <c r="K68" s="9"/>
      <c r="L68" s="9"/>
      <c r="M68" s="9"/>
      <c r="N68" s="9"/>
      <c r="O68" s="9"/>
      <c r="P68" s="9"/>
      <c r="Q68" s="9"/>
      <c r="R68" s="9"/>
      <c r="S68" s="9"/>
      <c r="T68" s="9"/>
      <c r="U68" s="9"/>
      <c r="V68" s="9"/>
      <c r="W68" s="9"/>
      <c r="X68" s="9"/>
    </row>
    <row r="69" spans="1:24" ht="15.75" customHeight="1" x14ac:dyDescent="0.35">
      <c r="A69" s="9"/>
      <c r="B69" s="9"/>
      <c r="C69" s="9"/>
      <c r="D69" s="9"/>
      <c r="E69" s="9"/>
      <c r="F69" s="9"/>
      <c r="G69" s="9"/>
      <c r="H69" s="9"/>
      <c r="I69" s="9"/>
      <c r="J69" s="9"/>
      <c r="K69" s="9"/>
      <c r="L69" s="9"/>
      <c r="M69" s="9"/>
      <c r="N69" s="9"/>
      <c r="O69" s="9"/>
      <c r="P69" s="9"/>
      <c r="Q69" s="9"/>
      <c r="R69" s="9"/>
      <c r="S69" s="9"/>
      <c r="T69" s="9"/>
      <c r="U69" s="9"/>
      <c r="V69" s="9"/>
      <c r="W69" s="9"/>
      <c r="X69" s="9"/>
    </row>
    <row r="70" spans="1:24" ht="15.75" customHeight="1" x14ac:dyDescent="0.35">
      <c r="A70" s="9"/>
      <c r="B70" s="9"/>
      <c r="C70" s="9"/>
      <c r="D70" s="9"/>
      <c r="E70" s="9"/>
      <c r="F70" s="9"/>
      <c r="G70" s="9"/>
      <c r="H70" s="9"/>
      <c r="I70" s="9"/>
      <c r="J70" s="9"/>
      <c r="K70" s="9"/>
      <c r="L70" s="9"/>
      <c r="M70" s="9"/>
      <c r="N70" s="9"/>
      <c r="O70" s="9"/>
      <c r="P70" s="9"/>
      <c r="Q70" s="9"/>
      <c r="R70" s="9"/>
      <c r="S70" s="9"/>
      <c r="T70" s="9"/>
      <c r="U70" s="9"/>
      <c r="V70" s="9"/>
      <c r="W70" s="9"/>
      <c r="X70" s="9"/>
    </row>
    <row r="71" spans="1:24" ht="15.75" customHeight="1" x14ac:dyDescent="0.35">
      <c r="A71" s="9"/>
      <c r="B71" s="9"/>
      <c r="C71" s="9"/>
      <c r="D71" s="9"/>
      <c r="E71" s="9"/>
      <c r="F71" s="9"/>
      <c r="G71" s="9"/>
      <c r="H71" s="9"/>
      <c r="I71" s="9"/>
      <c r="J71" s="9"/>
      <c r="K71" s="9"/>
      <c r="L71" s="9"/>
      <c r="M71" s="9"/>
      <c r="N71" s="9"/>
      <c r="O71" s="9"/>
      <c r="P71" s="9"/>
      <c r="Q71" s="9"/>
      <c r="R71" s="9"/>
      <c r="S71" s="9"/>
      <c r="T71" s="9"/>
      <c r="U71" s="9"/>
      <c r="V71" s="9"/>
      <c r="W71" s="9"/>
      <c r="X71" s="9"/>
    </row>
    <row r="72" spans="1:24" ht="15.75" customHeight="1" x14ac:dyDescent="0.35">
      <c r="A72" s="9"/>
      <c r="B72" s="9"/>
      <c r="C72" s="9"/>
      <c r="D72" s="9"/>
      <c r="E72" s="9"/>
      <c r="F72" s="9"/>
      <c r="G72" s="9"/>
      <c r="H72" s="9"/>
      <c r="I72" s="9"/>
      <c r="J72" s="9"/>
      <c r="K72" s="9"/>
      <c r="L72" s="9"/>
      <c r="M72" s="9"/>
      <c r="N72" s="9"/>
      <c r="O72" s="9"/>
      <c r="P72" s="9"/>
      <c r="Q72" s="9"/>
      <c r="R72" s="9"/>
      <c r="S72" s="9"/>
      <c r="T72" s="9"/>
      <c r="U72" s="9"/>
      <c r="V72" s="9"/>
      <c r="W72" s="9"/>
      <c r="X72" s="9"/>
    </row>
    <row r="73" spans="1:24" ht="15.75" customHeight="1" x14ac:dyDescent="0.35">
      <c r="A73" s="9"/>
      <c r="B73" s="9"/>
      <c r="C73" s="9"/>
      <c r="D73" s="9"/>
      <c r="E73" s="9"/>
      <c r="F73" s="9"/>
      <c r="G73" s="9"/>
      <c r="H73" s="9"/>
      <c r="I73" s="9"/>
      <c r="J73" s="9"/>
      <c r="K73" s="9"/>
      <c r="L73" s="9"/>
      <c r="M73" s="9"/>
      <c r="N73" s="9"/>
      <c r="O73" s="9"/>
      <c r="P73" s="9"/>
      <c r="Q73" s="9"/>
      <c r="R73" s="9"/>
      <c r="S73" s="9"/>
      <c r="T73" s="9"/>
      <c r="U73" s="9"/>
      <c r="V73" s="9"/>
      <c r="W73" s="9"/>
      <c r="X73" s="9"/>
    </row>
    <row r="74" spans="1:24" ht="15.75" customHeight="1" x14ac:dyDescent="0.35">
      <c r="A74" s="9"/>
      <c r="B74" s="9"/>
      <c r="C74" s="9"/>
      <c r="D74" s="9"/>
      <c r="E74" s="9"/>
      <c r="F74" s="9"/>
      <c r="G74" s="9"/>
      <c r="H74" s="9"/>
      <c r="I74" s="9"/>
      <c r="J74" s="9"/>
      <c r="K74" s="9"/>
      <c r="L74" s="9"/>
      <c r="M74" s="9"/>
      <c r="N74" s="9"/>
      <c r="O74" s="9"/>
      <c r="P74" s="9"/>
      <c r="Q74" s="9"/>
      <c r="R74" s="9"/>
      <c r="S74" s="9"/>
      <c r="T74" s="9"/>
      <c r="U74" s="9"/>
      <c r="V74" s="9"/>
      <c r="W74" s="9"/>
      <c r="X74" s="9"/>
    </row>
    <row r="75" spans="1:24" ht="15.75" customHeight="1" x14ac:dyDescent="0.35">
      <c r="A75" s="9"/>
      <c r="B75" s="9"/>
      <c r="C75" s="9"/>
      <c r="D75" s="9"/>
      <c r="E75" s="9"/>
      <c r="F75" s="9"/>
      <c r="G75" s="9"/>
      <c r="H75" s="9"/>
      <c r="I75" s="9"/>
      <c r="J75" s="9"/>
      <c r="K75" s="9"/>
      <c r="L75" s="9"/>
      <c r="M75" s="9"/>
      <c r="N75" s="9"/>
      <c r="O75" s="9"/>
      <c r="P75" s="9"/>
      <c r="Q75" s="9"/>
      <c r="R75" s="9"/>
      <c r="S75" s="9"/>
      <c r="T75" s="9"/>
      <c r="U75" s="9"/>
      <c r="V75" s="9"/>
      <c r="W75" s="9"/>
      <c r="X75" s="9"/>
    </row>
    <row r="76" spans="1:24" ht="15.75" customHeight="1" x14ac:dyDescent="0.35">
      <c r="A76" s="9"/>
      <c r="B76" s="9"/>
      <c r="C76" s="9"/>
      <c r="D76" s="9"/>
      <c r="E76" s="9"/>
      <c r="F76" s="9"/>
      <c r="G76" s="9"/>
      <c r="H76" s="9"/>
      <c r="I76" s="9"/>
      <c r="J76" s="9"/>
      <c r="K76" s="9"/>
      <c r="L76" s="9"/>
      <c r="M76" s="9"/>
      <c r="N76" s="9"/>
      <c r="O76" s="9"/>
      <c r="P76" s="9"/>
      <c r="Q76" s="9"/>
      <c r="R76" s="9"/>
      <c r="S76" s="9"/>
      <c r="T76" s="9"/>
      <c r="U76" s="9"/>
      <c r="V76" s="9"/>
      <c r="W76" s="9"/>
      <c r="X76" s="9"/>
    </row>
    <row r="77" spans="1:24" ht="15.75" customHeight="1" x14ac:dyDescent="0.35">
      <c r="A77" s="9"/>
      <c r="B77" s="9"/>
      <c r="C77" s="9"/>
      <c r="D77" s="9"/>
      <c r="E77" s="9"/>
      <c r="F77" s="9"/>
      <c r="G77" s="9"/>
      <c r="H77" s="9"/>
      <c r="I77" s="9"/>
      <c r="J77" s="9"/>
      <c r="K77" s="9"/>
      <c r="L77" s="9"/>
      <c r="M77" s="9"/>
      <c r="N77" s="9"/>
      <c r="O77" s="9"/>
      <c r="P77" s="9"/>
      <c r="Q77" s="9"/>
      <c r="R77" s="9"/>
      <c r="S77" s="9"/>
      <c r="T77" s="9"/>
      <c r="U77" s="9"/>
      <c r="V77" s="9"/>
      <c r="W77" s="9"/>
      <c r="X77" s="9"/>
    </row>
    <row r="78" spans="1:24" ht="15.75" customHeight="1" x14ac:dyDescent="0.35">
      <c r="A78" s="9"/>
      <c r="B78" s="9"/>
      <c r="C78" s="9"/>
      <c r="D78" s="9"/>
      <c r="E78" s="9"/>
      <c r="F78" s="9"/>
      <c r="G78" s="9"/>
      <c r="H78" s="9"/>
      <c r="I78" s="9"/>
      <c r="J78" s="9"/>
      <c r="K78" s="9"/>
      <c r="L78" s="9"/>
      <c r="M78" s="9"/>
      <c r="N78" s="9"/>
      <c r="O78" s="9"/>
      <c r="P78" s="9"/>
      <c r="Q78" s="9"/>
      <c r="R78" s="9"/>
      <c r="S78" s="9"/>
      <c r="T78" s="9"/>
      <c r="U78" s="9"/>
      <c r="V78" s="9"/>
      <c r="W78" s="9"/>
      <c r="X78" s="9"/>
    </row>
    <row r="79" spans="1:24" ht="15.75" customHeight="1" x14ac:dyDescent="0.35">
      <c r="A79" s="9"/>
      <c r="B79" s="9"/>
      <c r="C79" s="9"/>
      <c r="D79" s="9"/>
      <c r="E79" s="9"/>
      <c r="F79" s="9"/>
      <c r="G79" s="9"/>
      <c r="H79" s="9"/>
      <c r="I79" s="9"/>
      <c r="J79" s="9"/>
      <c r="K79" s="9"/>
      <c r="L79" s="9"/>
      <c r="M79" s="9"/>
      <c r="N79" s="9"/>
      <c r="O79" s="9"/>
      <c r="P79" s="9"/>
      <c r="Q79" s="9"/>
      <c r="R79" s="9"/>
      <c r="S79" s="9"/>
      <c r="T79" s="9"/>
      <c r="U79" s="9"/>
      <c r="V79" s="9"/>
      <c r="W79" s="9"/>
      <c r="X79" s="9"/>
    </row>
    <row r="80" spans="1:24" ht="15.75" customHeight="1" x14ac:dyDescent="0.35">
      <c r="A80" s="9"/>
      <c r="B80" s="9"/>
      <c r="C80" s="9"/>
      <c r="D80" s="9"/>
      <c r="E80" s="9"/>
      <c r="F80" s="9"/>
      <c r="G80" s="9"/>
      <c r="H80" s="9"/>
      <c r="I80" s="9"/>
      <c r="J80" s="9"/>
      <c r="K80" s="9"/>
      <c r="L80" s="9"/>
      <c r="M80" s="9"/>
      <c r="N80" s="9"/>
      <c r="O80" s="9"/>
      <c r="P80" s="9"/>
      <c r="Q80" s="9"/>
      <c r="R80" s="9"/>
      <c r="S80" s="9"/>
      <c r="T80" s="9"/>
      <c r="U80" s="9"/>
      <c r="V80" s="9"/>
      <c r="W80" s="9"/>
      <c r="X80" s="9"/>
    </row>
    <row r="81" spans="1:24" ht="15.75" customHeight="1" x14ac:dyDescent="0.35">
      <c r="A81" s="9"/>
      <c r="B81" s="9"/>
      <c r="C81" s="9"/>
      <c r="D81" s="9"/>
      <c r="E81" s="9"/>
      <c r="F81" s="9"/>
      <c r="G81" s="9"/>
      <c r="H81" s="9"/>
      <c r="I81" s="9"/>
      <c r="J81" s="9"/>
      <c r="K81" s="9"/>
      <c r="L81" s="9"/>
      <c r="M81" s="9"/>
      <c r="N81" s="9"/>
      <c r="O81" s="9"/>
      <c r="P81" s="9"/>
      <c r="Q81" s="9"/>
      <c r="R81" s="9"/>
      <c r="S81" s="9"/>
      <c r="T81" s="9"/>
      <c r="U81" s="9"/>
      <c r="V81" s="9"/>
      <c r="W81" s="9"/>
      <c r="X81" s="9"/>
    </row>
    <row r="82" spans="1:24" ht="15.75" customHeight="1" x14ac:dyDescent="0.35">
      <c r="A82" s="9"/>
      <c r="B82" s="9"/>
      <c r="C82" s="9"/>
      <c r="D82" s="9"/>
      <c r="E82" s="9"/>
      <c r="F82" s="9"/>
      <c r="G82" s="9"/>
      <c r="H82" s="9"/>
      <c r="I82" s="9"/>
      <c r="J82" s="9"/>
      <c r="K82" s="9"/>
      <c r="L82" s="9"/>
      <c r="M82" s="9"/>
      <c r="N82" s="9"/>
      <c r="O82" s="9"/>
      <c r="P82" s="9"/>
      <c r="Q82" s="9"/>
      <c r="R82" s="9"/>
      <c r="S82" s="9"/>
      <c r="T82" s="9"/>
      <c r="U82" s="9"/>
      <c r="V82" s="9"/>
      <c r="W82" s="9"/>
      <c r="X82" s="9"/>
    </row>
    <row r="83" spans="1:24" ht="15.75" customHeight="1" x14ac:dyDescent="0.35">
      <c r="A83" s="9"/>
      <c r="B83" s="9"/>
      <c r="C83" s="9"/>
      <c r="D83" s="9"/>
      <c r="E83" s="9"/>
      <c r="F83" s="9"/>
      <c r="G83" s="9"/>
      <c r="H83" s="9"/>
      <c r="I83" s="9"/>
      <c r="J83" s="9"/>
      <c r="K83" s="9"/>
      <c r="L83" s="9"/>
      <c r="M83" s="9"/>
      <c r="N83" s="9"/>
      <c r="O83" s="9"/>
      <c r="P83" s="9"/>
      <c r="Q83" s="9"/>
      <c r="R83" s="9"/>
      <c r="S83" s="9"/>
      <c r="T83" s="9"/>
      <c r="U83" s="9"/>
      <c r="V83" s="9"/>
      <c r="W83" s="9"/>
      <c r="X83" s="9"/>
    </row>
    <row r="84" spans="1:24" ht="15.75" customHeight="1" x14ac:dyDescent="0.35">
      <c r="A84" s="9"/>
      <c r="B84" s="9"/>
      <c r="C84" s="9"/>
      <c r="D84" s="9"/>
      <c r="E84" s="9"/>
      <c r="F84" s="9"/>
      <c r="G84" s="9"/>
      <c r="H84" s="9"/>
      <c r="I84" s="9"/>
      <c r="J84" s="9"/>
      <c r="K84" s="9"/>
      <c r="L84" s="9"/>
      <c r="M84" s="9"/>
      <c r="N84" s="9"/>
      <c r="O84" s="9"/>
      <c r="P84" s="9"/>
      <c r="Q84" s="9"/>
      <c r="R84" s="9"/>
      <c r="S84" s="9"/>
      <c r="T84" s="9"/>
      <c r="U84" s="9"/>
      <c r="V84" s="9"/>
      <c r="W84" s="9"/>
      <c r="X84" s="9"/>
    </row>
    <row r="85" spans="1:24" ht="15.75" customHeight="1" x14ac:dyDescent="0.35">
      <c r="A85" s="9"/>
      <c r="B85" s="9"/>
      <c r="C85" s="9"/>
      <c r="D85" s="9"/>
      <c r="E85" s="9"/>
      <c r="F85" s="9"/>
      <c r="G85" s="9"/>
      <c r="H85" s="9"/>
      <c r="I85" s="9"/>
      <c r="J85" s="9"/>
      <c r="K85" s="9"/>
      <c r="L85" s="9"/>
      <c r="M85" s="9"/>
      <c r="N85" s="9"/>
      <c r="O85" s="9"/>
      <c r="P85" s="9"/>
      <c r="Q85" s="9"/>
      <c r="R85" s="9"/>
      <c r="S85" s="9"/>
      <c r="T85" s="9"/>
      <c r="U85" s="9"/>
      <c r="V85" s="9"/>
      <c r="W85" s="9"/>
      <c r="X85" s="9"/>
    </row>
    <row r="86" spans="1:24" ht="15.75" customHeight="1" x14ac:dyDescent="0.35">
      <c r="A86" s="9"/>
      <c r="B86" s="9"/>
      <c r="C86" s="9"/>
      <c r="D86" s="9"/>
      <c r="E86" s="9"/>
      <c r="F86" s="9"/>
      <c r="G86" s="9"/>
      <c r="H86" s="9"/>
      <c r="I86" s="9"/>
      <c r="J86" s="9"/>
      <c r="K86" s="9"/>
      <c r="L86" s="9"/>
      <c r="M86" s="9"/>
      <c r="N86" s="9"/>
      <c r="O86" s="9"/>
      <c r="P86" s="9"/>
      <c r="Q86" s="9"/>
      <c r="R86" s="9"/>
      <c r="S86" s="9"/>
      <c r="T86" s="9"/>
      <c r="U86" s="9"/>
      <c r="V86" s="9"/>
      <c r="W86" s="9"/>
      <c r="X86" s="9"/>
    </row>
    <row r="87" spans="1:24" ht="15.75" customHeight="1" x14ac:dyDescent="0.35">
      <c r="A87" s="9"/>
      <c r="B87" s="9"/>
      <c r="C87" s="9"/>
      <c r="D87" s="9"/>
      <c r="E87" s="9"/>
      <c r="F87" s="9"/>
      <c r="G87" s="9"/>
      <c r="H87" s="9"/>
      <c r="I87" s="9"/>
      <c r="J87" s="9"/>
      <c r="K87" s="9"/>
      <c r="L87" s="9"/>
      <c r="M87" s="9"/>
      <c r="N87" s="9"/>
      <c r="O87" s="9"/>
      <c r="P87" s="9"/>
      <c r="Q87" s="9"/>
      <c r="R87" s="9"/>
      <c r="S87" s="9"/>
      <c r="T87" s="9"/>
      <c r="U87" s="9"/>
      <c r="V87" s="9"/>
      <c r="W87" s="9"/>
      <c r="X87" s="9"/>
    </row>
    <row r="88" spans="1:24" ht="15.75" customHeight="1" x14ac:dyDescent="0.35">
      <c r="A88" s="9"/>
      <c r="B88" s="9"/>
      <c r="C88" s="9"/>
      <c r="D88" s="9"/>
      <c r="E88" s="9"/>
      <c r="F88" s="9"/>
      <c r="G88" s="9"/>
      <c r="H88" s="9"/>
      <c r="I88" s="9"/>
      <c r="J88" s="9"/>
      <c r="K88" s="9"/>
      <c r="L88" s="9"/>
      <c r="M88" s="9"/>
      <c r="N88" s="9"/>
      <c r="O88" s="9"/>
      <c r="P88" s="9"/>
      <c r="Q88" s="9"/>
      <c r="R88" s="9"/>
      <c r="S88" s="9"/>
      <c r="T88" s="9"/>
      <c r="U88" s="9"/>
      <c r="V88" s="9"/>
      <c r="W88" s="9"/>
      <c r="X88" s="9"/>
    </row>
    <row r="89" spans="1:24" ht="15.75" customHeight="1" x14ac:dyDescent="0.35">
      <c r="A89" s="9"/>
      <c r="B89" s="9"/>
      <c r="C89" s="9"/>
      <c r="D89" s="9"/>
      <c r="E89" s="9"/>
      <c r="F89" s="9"/>
      <c r="G89" s="9"/>
      <c r="H89" s="9"/>
      <c r="I89" s="9"/>
      <c r="J89" s="9"/>
      <c r="K89" s="9"/>
      <c r="L89" s="9"/>
      <c r="M89" s="9"/>
      <c r="N89" s="9"/>
      <c r="O89" s="9"/>
      <c r="P89" s="9"/>
      <c r="Q89" s="9"/>
      <c r="R89" s="9"/>
      <c r="S89" s="9"/>
      <c r="T89" s="9"/>
      <c r="U89" s="9"/>
      <c r="V89" s="9"/>
      <c r="W89" s="9"/>
      <c r="X89" s="9"/>
    </row>
    <row r="90" spans="1:24" ht="15.75" customHeight="1" x14ac:dyDescent="0.35">
      <c r="A90" s="9"/>
      <c r="B90" s="9"/>
      <c r="C90" s="9"/>
      <c r="D90" s="9"/>
      <c r="E90" s="9"/>
      <c r="F90" s="9"/>
      <c r="G90" s="9"/>
      <c r="H90" s="9"/>
      <c r="I90" s="9"/>
      <c r="J90" s="9"/>
      <c r="K90" s="9"/>
      <c r="L90" s="9"/>
      <c r="M90" s="9"/>
      <c r="N90" s="9"/>
      <c r="O90" s="9"/>
      <c r="P90" s="9"/>
      <c r="Q90" s="9"/>
      <c r="R90" s="9"/>
      <c r="S90" s="9"/>
      <c r="T90" s="9"/>
      <c r="U90" s="9"/>
      <c r="V90" s="9"/>
      <c r="W90" s="9"/>
      <c r="X90" s="9"/>
    </row>
    <row r="91" spans="1:24" ht="15.75" customHeight="1" x14ac:dyDescent="0.35">
      <c r="A91" s="9"/>
      <c r="B91" s="9"/>
      <c r="C91" s="9"/>
      <c r="D91" s="9"/>
      <c r="E91" s="9"/>
      <c r="F91" s="9"/>
      <c r="G91" s="9"/>
      <c r="H91" s="9"/>
      <c r="I91" s="9"/>
      <c r="J91" s="9"/>
      <c r="K91" s="9"/>
      <c r="L91" s="9"/>
      <c r="M91" s="9"/>
      <c r="N91" s="9"/>
      <c r="O91" s="9"/>
      <c r="P91" s="9"/>
      <c r="Q91" s="9"/>
      <c r="R91" s="9"/>
      <c r="S91" s="9"/>
      <c r="T91" s="9"/>
      <c r="U91" s="9"/>
      <c r="V91" s="9"/>
      <c r="W91" s="9"/>
      <c r="X91" s="9"/>
    </row>
    <row r="92" spans="1:24" ht="15.75" customHeight="1" x14ac:dyDescent="0.35">
      <c r="A92" s="9"/>
      <c r="B92" s="9"/>
      <c r="C92" s="9"/>
      <c r="D92" s="9"/>
      <c r="E92" s="9"/>
      <c r="F92" s="9"/>
      <c r="G92" s="9"/>
      <c r="H92" s="9"/>
      <c r="I92" s="9"/>
      <c r="J92" s="9"/>
      <c r="K92" s="9"/>
      <c r="L92" s="9"/>
      <c r="M92" s="9"/>
      <c r="N92" s="9"/>
      <c r="O92" s="9"/>
      <c r="P92" s="9"/>
      <c r="Q92" s="9"/>
      <c r="R92" s="9"/>
      <c r="S92" s="9"/>
      <c r="T92" s="9"/>
      <c r="U92" s="9"/>
      <c r="V92" s="9"/>
      <c r="W92" s="9"/>
      <c r="X92" s="9"/>
    </row>
    <row r="93" spans="1:24" ht="15.75" customHeight="1" x14ac:dyDescent="0.35">
      <c r="A93" s="9"/>
      <c r="B93" s="9"/>
      <c r="C93" s="9"/>
      <c r="D93" s="9"/>
      <c r="E93" s="9"/>
      <c r="F93" s="9"/>
      <c r="G93" s="9"/>
      <c r="H93" s="9"/>
      <c r="I93" s="9"/>
      <c r="J93" s="9"/>
      <c r="K93" s="9"/>
      <c r="L93" s="9"/>
      <c r="M93" s="9"/>
      <c r="N93" s="9"/>
      <c r="O93" s="9"/>
      <c r="P93" s="9"/>
      <c r="Q93" s="9"/>
      <c r="R93" s="9"/>
      <c r="S93" s="9"/>
      <c r="T93" s="9"/>
      <c r="U93" s="9"/>
      <c r="V93" s="9"/>
      <c r="W93" s="9"/>
      <c r="X93" s="9"/>
    </row>
    <row r="94" spans="1:24" ht="15.75" customHeight="1" x14ac:dyDescent="0.35">
      <c r="A94" s="9"/>
      <c r="B94" s="9"/>
      <c r="C94" s="9"/>
      <c r="D94" s="9"/>
      <c r="E94" s="9"/>
      <c r="F94" s="9"/>
      <c r="G94" s="9"/>
      <c r="H94" s="9"/>
      <c r="I94" s="9"/>
      <c r="J94" s="9"/>
      <c r="K94" s="9"/>
      <c r="L94" s="9"/>
      <c r="M94" s="9"/>
      <c r="N94" s="9"/>
      <c r="O94" s="9"/>
      <c r="P94" s="9"/>
      <c r="Q94" s="9"/>
      <c r="R94" s="9"/>
      <c r="S94" s="9"/>
      <c r="T94" s="9"/>
      <c r="U94" s="9"/>
      <c r="V94" s="9"/>
      <c r="W94" s="9"/>
      <c r="X94" s="9"/>
    </row>
    <row r="95" spans="1:24" ht="15.75" customHeight="1" x14ac:dyDescent="0.35">
      <c r="A95" s="9"/>
      <c r="B95" s="9"/>
      <c r="C95" s="9"/>
      <c r="D95" s="9"/>
      <c r="E95" s="9"/>
      <c r="F95" s="9"/>
      <c r="G95" s="9"/>
      <c r="H95" s="9"/>
      <c r="I95" s="9"/>
      <c r="J95" s="9"/>
      <c r="K95" s="9"/>
      <c r="L95" s="9"/>
      <c r="M95" s="9"/>
      <c r="N95" s="9"/>
      <c r="O95" s="9"/>
      <c r="P95" s="9"/>
      <c r="Q95" s="9"/>
      <c r="R95" s="9"/>
      <c r="S95" s="9"/>
      <c r="T95" s="9"/>
      <c r="U95" s="9"/>
      <c r="V95" s="9"/>
      <c r="W95" s="9"/>
      <c r="X95" s="9"/>
    </row>
    <row r="96" spans="1:24" ht="15.75" customHeight="1" x14ac:dyDescent="0.35">
      <c r="A96" s="9"/>
      <c r="B96" s="9"/>
      <c r="C96" s="9"/>
      <c r="D96" s="9"/>
      <c r="E96" s="9"/>
      <c r="F96" s="9"/>
      <c r="G96" s="9"/>
      <c r="H96" s="9"/>
      <c r="I96" s="9"/>
      <c r="J96" s="9"/>
      <c r="K96" s="9"/>
      <c r="L96" s="9"/>
      <c r="M96" s="9"/>
      <c r="N96" s="9"/>
      <c r="O96" s="9"/>
      <c r="P96" s="9"/>
      <c r="Q96" s="9"/>
      <c r="R96" s="9"/>
      <c r="S96" s="9"/>
      <c r="T96" s="9"/>
      <c r="U96" s="9"/>
      <c r="V96" s="9"/>
      <c r="W96" s="9"/>
      <c r="X96" s="9"/>
    </row>
    <row r="97" spans="1:24" ht="15.75" customHeight="1" x14ac:dyDescent="0.35">
      <c r="A97" s="9"/>
      <c r="B97" s="9"/>
      <c r="C97" s="9"/>
      <c r="D97" s="9"/>
      <c r="E97" s="9"/>
      <c r="F97" s="9"/>
      <c r="G97" s="9"/>
      <c r="H97" s="9"/>
      <c r="I97" s="9"/>
      <c r="J97" s="9"/>
      <c r="K97" s="9"/>
      <c r="L97" s="9"/>
      <c r="M97" s="9"/>
      <c r="N97" s="9"/>
      <c r="O97" s="9"/>
      <c r="P97" s="9"/>
      <c r="Q97" s="9"/>
      <c r="R97" s="9"/>
      <c r="S97" s="9"/>
      <c r="T97" s="9"/>
      <c r="U97" s="9"/>
      <c r="V97" s="9"/>
      <c r="W97" s="9"/>
      <c r="X97" s="9"/>
    </row>
    <row r="98" spans="1:24" ht="15.75" customHeight="1" x14ac:dyDescent="0.35">
      <c r="A98" s="9"/>
      <c r="B98" s="9"/>
      <c r="C98" s="9"/>
      <c r="D98" s="9"/>
      <c r="E98" s="9"/>
      <c r="F98" s="9"/>
      <c r="G98" s="9"/>
      <c r="H98" s="9"/>
      <c r="I98" s="9"/>
      <c r="J98" s="9"/>
      <c r="K98" s="9"/>
      <c r="L98" s="9"/>
      <c r="M98" s="9"/>
      <c r="N98" s="9"/>
      <c r="O98" s="9"/>
      <c r="P98" s="9"/>
      <c r="Q98" s="9"/>
      <c r="R98" s="9"/>
      <c r="S98" s="9"/>
      <c r="T98" s="9"/>
      <c r="U98" s="9"/>
      <c r="V98" s="9"/>
      <c r="W98" s="9"/>
      <c r="X98" s="9"/>
    </row>
    <row r="99" spans="1:24" ht="15.75" customHeight="1" x14ac:dyDescent="0.35">
      <c r="A99" s="9"/>
      <c r="B99" s="9"/>
      <c r="C99" s="9"/>
      <c r="D99" s="9"/>
      <c r="E99" s="9"/>
      <c r="F99" s="9"/>
      <c r="G99" s="9"/>
      <c r="H99" s="9"/>
      <c r="I99" s="9"/>
      <c r="J99" s="9"/>
      <c r="K99" s="9"/>
      <c r="L99" s="9"/>
      <c r="M99" s="9"/>
      <c r="N99" s="9"/>
      <c r="O99" s="9"/>
      <c r="P99" s="9"/>
      <c r="Q99" s="9"/>
      <c r="R99" s="9"/>
      <c r="S99" s="9"/>
      <c r="T99" s="9"/>
      <c r="U99" s="9"/>
      <c r="V99" s="9"/>
      <c r="W99" s="9"/>
      <c r="X99" s="9"/>
    </row>
    <row r="100" spans="1:24" ht="15.7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row>
    <row r="101" spans="1:24" ht="15.7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row>
    <row r="102" spans="1:24" ht="15.7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row>
    <row r="103" spans="1:24" ht="15.7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row>
    <row r="104" spans="1:24" ht="15.7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row>
    <row r="105" spans="1:24" ht="15.7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row>
    <row r="106" spans="1:24" ht="15.7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row>
    <row r="107" spans="1:24" ht="15.7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row>
    <row r="108" spans="1:24" ht="15.7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row>
    <row r="109" spans="1:24" ht="15.7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row>
    <row r="110" spans="1:24" ht="15.7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row>
    <row r="111" spans="1:24" ht="15.7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row>
    <row r="112" spans="1:24" ht="15.7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row>
    <row r="113" spans="1:24" ht="15.7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row>
    <row r="114" spans="1:24" ht="15.7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row>
    <row r="115" spans="1:24" ht="15.7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row>
    <row r="116" spans="1:24" ht="15.7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row>
    <row r="117" spans="1:24" ht="15.7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row>
    <row r="118" spans="1:24" ht="15.7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row>
    <row r="119" spans="1:24" ht="15.7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row>
    <row r="120" spans="1:24" ht="15.7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row>
    <row r="121" spans="1:24" ht="15.7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row>
    <row r="122" spans="1:24" ht="15.7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row>
    <row r="123" spans="1:24" ht="15.7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row>
    <row r="124" spans="1:24" ht="15.7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row>
    <row r="125" spans="1:24" ht="15.7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row>
    <row r="126" spans="1:24" ht="15.7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row>
    <row r="127" spans="1:24" ht="15.7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row>
    <row r="128" spans="1:24" ht="15.7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row>
    <row r="129" spans="1:24" ht="15.7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row>
    <row r="130" spans="1:24" ht="15.7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row>
    <row r="131" spans="1:24" ht="15.7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row>
    <row r="132" spans="1:24" ht="15.7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row>
    <row r="133" spans="1:24" ht="15.7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row>
    <row r="134" spans="1:24" ht="15.7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row>
    <row r="135" spans="1:24" ht="15.7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row>
    <row r="136" spans="1:24" ht="15.7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row>
    <row r="137" spans="1:24" ht="15.7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row>
    <row r="138" spans="1:24" ht="15.7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row>
    <row r="139" spans="1:24" ht="15.7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row>
    <row r="140" spans="1:24" ht="15.7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row>
    <row r="141" spans="1:24" ht="15.7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row>
    <row r="142" spans="1:24" ht="15.7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row>
    <row r="143" spans="1:24" ht="15.7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row>
    <row r="144" spans="1:24" ht="15.7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row>
    <row r="145" spans="1:24" ht="15.7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row>
    <row r="146" spans="1:24" ht="15.7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row>
    <row r="147" spans="1:24" ht="15.7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row>
    <row r="148" spans="1:24" ht="15.7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row>
    <row r="149" spans="1:24" ht="15.7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row>
    <row r="150" spans="1:24" ht="15.7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row>
    <row r="151" spans="1:24" ht="15.7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row>
    <row r="152" spans="1:24" ht="15.7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row>
    <row r="153" spans="1:24" ht="15.7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row>
    <row r="154" spans="1:24" ht="15.7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row>
    <row r="155" spans="1:24" ht="15.7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row>
    <row r="156" spans="1:24" ht="15.7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row>
    <row r="157" spans="1:24" ht="15.7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row>
    <row r="158" spans="1:24" ht="15.7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row>
    <row r="159" spans="1:24" ht="15.7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row>
    <row r="160" spans="1:24" ht="15.7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row>
    <row r="161" spans="1:24" ht="15.7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row>
    <row r="162" spans="1:24" ht="15.7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row>
    <row r="163" spans="1:24" ht="15.7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row>
    <row r="164" spans="1:24" ht="15.7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row>
    <row r="165" spans="1:24" ht="15.7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row>
    <row r="166" spans="1:24" ht="15.7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row>
    <row r="167" spans="1:24" ht="15.7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row>
    <row r="168" spans="1:24" ht="15.7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row>
    <row r="169" spans="1:24" ht="15.7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row>
    <row r="170" spans="1:24" ht="15.7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row>
    <row r="171" spans="1:24" ht="15.7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row>
    <row r="172" spans="1:24" ht="15.7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row>
    <row r="173" spans="1:24" ht="15.7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row>
    <row r="174" spans="1:24" ht="15.7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row>
    <row r="175" spans="1:24" ht="15.7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row>
    <row r="176" spans="1:24" ht="15.7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row>
    <row r="177" spans="1:24" ht="15.7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row>
    <row r="178" spans="1:24" ht="15.7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row>
    <row r="179" spans="1:24" ht="15.7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row>
    <row r="180" spans="1:24" ht="15.7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row>
    <row r="181" spans="1:24" ht="15.7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row>
    <row r="182" spans="1:24" ht="15.7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row>
    <row r="183" spans="1:24" ht="15.7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row>
    <row r="184" spans="1:24" ht="15.7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row>
    <row r="185" spans="1:24" ht="15.7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row>
    <row r="186" spans="1:24" ht="15.7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row>
    <row r="187" spans="1:24" ht="15.7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row>
    <row r="188" spans="1:24" ht="15.7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row>
    <row r="189" spans="1:24" ht="15.7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row>
    <row r="190" spans="1:24" ht="15.7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row>
    <row r="191" spans="1:24" ht="15.7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row>
    <row r="192" spans="1:24" ht="15.7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row>
    <row r="193" spans="1:24" ht="15.7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row>
    <row r="194" spans="1:24" ht="15.7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row>
    <row r="195" spans="1:24" ht="15.7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row>
    <row r="196" spans="1:24" ht="15.7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row>
    <row r="197" spans="1:24" ht="15.7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row>
    <row r="198" spans="1:24" ht="15.7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row>
    <row r="199" spans="1:24" ht="15.7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row>
    <row r="200" spans="1:24" ht="15.7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row>
    <row r="201" spans="1:24" ht="15.7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row>
    <row r="202" spans="1:24" ht="15.7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row>
    <row r="203" spans="1:24" ht="15.7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row>
    <row r="204" spans="1:24" ht="15.7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row>
    <row r="205" spans="1:24" ht="15.7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row>
    <row r="206" spans="1:24" ht="15.7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row>
    <row r="207" spans="1:24" ht="15.7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row>
    <row r="208" spans="1:24" ht="15.7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row>
    <row r="209" spans="1:24" ht="15.7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row>
    <row r="210" spans="1:24" ht="15.7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row>
    <row r="211" spans="1:24" ht="15.7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row>
    <row r="212" spans="1:24" ht="15.7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row>
    <row r="213" spans="1:24" ht="15.7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row>
    <row r="214" spans="1:24" ht="15.7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row>
    <row r="215" spans="1:24" ht="15.7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row>
    <row r="216" spans="1:24" ht="15.7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row>
    <row r="217" spans="1:24" ht="15.7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row>
    <row r="218" spans="1:24" ht="15.7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row>
    <row r="219" spans="1:24" ht="15.7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row>
    <row r="220" spans="1:24" ht="15.7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row>
    <row r="221" spans="1:24" ht="15.7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row>
    <row r="222" spans="1:24" ht="15.7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row>
    <row r="223" spans="1:24" ht="15.7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row>
    <row r="224" spans="1:24" ht="15.7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row>
    <row r="225" spans="1:24" ht="15.7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row>
    <row r="226" spans="1:24" ht="15.7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row>
    <row r="227" spans="1:24" ht="15.7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row>
    <row r="228" spans="1:24" ht="15.7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row>
    <row r="229" spans="1:24" ht="15.7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row>
    <row r="230" spans="1:24" ht="15.7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row>
    <row r="231" spans="1:24" ht="15.7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row>
    <row r="232" spans="1:24" ht="15.7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row>
    <row r="233" spans="1:24" ht="15.7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row>
    <row r="234" spans="1:24" ht="15.7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row>
    <row r="235" spans="1:24" ht="15.7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row>
    <row r="236" spans="1:24" ht="15.7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row>
    <row r="237" spans="1:24" ht="15.7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row>
    <row r="238" spans="1:24" ht="15.7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row>
    <row r="239" spans="1:24" ht="15.7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row>
    <row r="240" spans="1:24" ht="15.7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row>
    <row r="241" spans="1:24" ht="15.7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row>
    <row r="242" spans="1:24" ht="15.7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row>
    <row r="243" spans="1:24" ht="15.7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row>
    <row r="244" spans="1:24" ht="15.7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row>
    <row r="245" spans="1:24" ht="15.75" customHeight="1" x14ac:dyDescent="0.25"/>
    <row r="246" spans="1:24" ht="15.75" customHeight="1" x14ac:dyDescent="0.25"/>
    <row r="247" spans="1:24" ht="15.75" customHeight="1" x14ac:dyDescent="0.25"/>
    <row r="248" spans="1:24" ht="15.75" customHeight="1" x14ac:dyDescent="0.25"/>
    <row r="249" spans="1:24" ht="15.75" customHeight="1" x14ac:dyDescent="0.25"/>
    <row r="250" spans="1:24" ht="15.75" customHeight="1" x14ac:dyDescent="0.25"/>
    <row r="251" spans="1:24" ht="15.75" customHeight="1" x14ac:dyDescent="0.25"/>
    <row r="252" spans="1:24" ht="15.75" customHeight="1" x14ac:dyDescent="0.25"/>
    <row r="253" spans="1:24" ht="15.75" customHeight="1" x14ac:dyDescent="0.25"/>
    <row r="254" spans="1:24" ht="15.75" customHeight="1" x14ac:dyDescent="0.25"/>
    <row r="255" spans="1:24" ht="15.75" customHeight="1" x14ac:dyDescent="0.25"/>
    <row r="256" spans="1:2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7">
    <mergeCell ref="G9:G11"/>
    <mergeCell ref="D17:I17"/>
    <mergeCell ref="B2:E2"/>
    <mergeCell ref="B3:E3"/>
    <mergeCell ref="B4:E4"/>
    <mergeCell ref="B5:E5"/>
    <mergeCell ref="B6:E6"/>
  </mergeCells>
  <dataValidations count="1">
    <dataValidation type="list" allowBlank="1" showErrorMessage="1" sqref="D13" xr:uid="{00000000-0002-0000-0700-000000000000}">
      <formula1>$M$17:$M$24</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2"/>
  <sheetViews>
    <sheetView showGridLines="0" workbookViewId="0"/>
  </sheetViews>
  <sheetFormatPr defaultColWidth="12.6328125" defaultRowHeight="15" customHeight="1" x14ac:dyDescent="0.25"/>
  <cols>
    <col min="1" max="1" width="12.453125" customWidth="1"/>
    <col min="2" max="2" width="49" customWidth="1"/>
    <col min="3" max="3" width="7.08984375" customWidth="1"/>
    <col min="4" max="4" width="22" customWidth="1"/>
    <col min="5" max="5" width="20.7265625" customWidth="1"/>
    <col min="6" max="6" width="17.7265625" customWidth="1"/>
    <col min="7" max="7" width="20.7265625" customWidth="1"/>
    <col min="8" max="8" width="20" customWidth="1"/>
    <col min="9" max="9" width="18.453125" customWidth="1"/>
    <col min="10" max="10" width="20.453125" customWidth="1"/>
    <col min="11" max="11" width="20.08984375" customWidth="1"/>
    <col min="12" max="12" width="20" customWidth="1"/>
    <col min="13" max="13" width="22.08984375" customWidth="1"/>
    <col min="14" max="14" width="27.26953125" customWidth="1"/>
    <col min="15" max="15" width="56.26953125" customWidth="1"/>
    <col min="16" max="16" width="18.6328125" customWidth="1"/>
    <col min="17" max="17" width="31.90625" customWidth="1"/>
    <col min="18" max="26" width="12.453125" customWidth="1"/>
  </cols>
  <sheetData>
    <row r="1" spans="1:26" ht="15.75" customHeight="1" x14ac:dyDescent="0.35">
      <c r="A1" s="9"/>
      <c r="B1" s="9"/>
      <c r="C1" s="9"/>
      <c r="D1" s="9"/>
      <c r="E1" s="9"/>
      <c r="F1" s="9"/>
      <c r="G1" s="9"/>
      <c r="H1" s="9"/>
      <c r="I1" s="9"/>
      <c r="J1" s="9"/>
      <c r="K1" s="9"/>
      <c r="L1" s="9"/>
      <c r="M1" s="9"/>
      <c r="N1" s="9"/>
      <c r="O1" s="9"/>
      <c r="P1" s="9"/>
      <c r="Q1" s="9"/>
      <c r="R1" s="9"/>
      <c r="S1" s="9"/>
      <c r="T1" s="9"/>
      <c r="U1" s="9"/>
      <c r="V1" s="9"/>
      <c r="W1" s="9"/>
      <c r="X1" s="9"/>
      <c r="Y1" s="9"/>
      <c r="Z1" s="9"/>
    </row>
    <row r="2" spans="1:26" ht="15.75" customHeight="1" x14ac:dyDescent="0.35">
      <c r="A2" s="9"/>
      <c r="B2" s="92" t="s">
        <v>70</v>
      </c>
      <c r="C2" s="92"/>
      <c r="D2" s="93"/>
      <c r="E2" s="93"/>
      <c r="F2" s="93"/>
      <c r="G2" s="93"/>
      <c r="H2" s="9"/>
      <c r="I2" s="9"/>
      <c r="J2" s="9"/>
      <c r="K2" s="9"/>
      <c r="L2" s="9"/>
      <c r="M2" s="9"/>
      <c r="N2" s="9"/>
      <c r="O2" s="9"/>
      <c r="P2" s="9"/>
      <c r="Q2" s="9"/>
      <c r="R2" s="9"/>
      <c r="S2" s="9"/>
      <c r="T2" s="9"/>
      <c r="U2" s="9"/>
      <c r="V2" s="9"/>
      <c r="W2" s="9"/>
      <c r="X2" s="9"/>
      <c r="Y2" s="9"/>
      <c r="Z2" s="9"/>
    </row>
    <row r="3" spans="1:26" ht="15.75" customHeight="1" x14ac:dyDescent="0.35">
      <c r="A3" s="9"/>
      <c r="B3" s="259" t="s">
        <v>159</v>
      </c>
      <c r="C3" s="241"/>
      <c r="D3" s="241"/>
      <c r="E3" s="241"/>
      <c r="F3" s="241"/>
      <c r="G3" s="241"/>
      <c r="H3" s="241"/>
      <c r="I3" s="260"/>
      <c r="J3" s="9"/>
      <c r="K3" s="9"/>
      <c r="L3" s="9"/>
      <c r="M3" s="9"/>
      <c r="N3" s="9"/>
      <c r="O3" s="9"/>
      <c r="P3" s="9"/>
      <c r="Q3" s="9"/>
      <c r="R3" s="9"/>
      <c r="S3" s="9"/>
      <c r="T3" s="9"/>
      <c r="U3" s="9"/>
      <c r="V3" s="9"/>
      <c r="W3" s="9"/>
      <c r="X3" s="9"/>
      <c r="Y3" s="9"/>
      <c r="Z3" s="9"/>
    </row>
    <row r="4" spans="1:26" ht="15.75" customHeight="1" x14ac:dyDescent="0.35">
      <c r="A4" s="9"/>
      <c r="B4" s="261" t="s">
        <v>86</v>
      </c>
      <c r="C4" s="241"/>
      <c r="D4" s="241"/>
      <c r="E4" s="241"/>
      <c r="F4" s="241"/>
      <c r="G4" s="241"/>
      <c r="H4" s="241"/>
      <c r="I4" s="260"/>
      <c r="J4" s="9"/>
      <c r="K4" s="9"/>
      <c r="L4" s="9"/>
      <c r="M4" s="9"/>
      <c r="N4" s="9"/>
      <c r="O4" s="9"/>
      <c r="P4" s="9"/>
      <c r="Q4" s="9"/>
      <c r="R4" s="9"/>
      <c r="S4" s="9"/>
      <c r="T4" s="9"/>
      <c r="U4" s="9"/>
      <c r="V4" s="9"/>
      <c r="W4" s="9"/>
      <c r="X4" s="9"/>
      <c r="Y4" s="9"/>
      <c r="Z4" s="9"/>
    </row>
    <row r="5" spans="1:26" ht="15.75" customHeight="1" x14ac:dyDescent="0.35">
      <c r="A5" s="9"/>
      <c r="B5" s="274" t="s">
        <v>160</v>
      </c>
      <c r="C5" s="229"/>
      <c r="D5" s="229"/>
      <c r="E5" s="229"/>
      <c r="F5" s="229"/>
      <c r="G5" s="229"/>
      <c r="H5" s="229"/>
      <c r="I5" s="263"/>
      <c r="J5" s="9"/>
      <c r="K5" s="9"/>
      <c r="L5" s="9"/>
      <c r="M5" s="9"/>
      <c r="N5" s="9"/>
      <c r="O5" s="9"/>
      <c r="P5" s="9"/>
      <c r="Q5" s="9"/>
      <c r="R5" s="9"/>
      <c r="S5" s="9"/>
      <c r="T5" s="9"/>
      <c r="U5" s="9"/>
      <c r="V5" s="9"/>
      <c r="W5" s="9"/>
      <c r="X5" s="9"/>
      <c r="Y5" s="9"/>
      <c r="Z5" s="9"/>
    </row>
    <row r="6" spans="1:26" ht="15.75" customHeight="1" x14ac:dyDescent="0.35">
      <c r="A6" s="9"/>
      <c r="B6" s="261" t="s">
        <v>161</v>
      </c>
      <c r="C6" s="241"/>
      <c r="D6" s="241"/>
      <c r="E6" s="241"/>
      <c r="F6" s="241"/>
      <c r="G6" s="241"/>
      <c r="H6" s="241"/>
      <c r="I6" s="260"/>
      <c r="J6" s="9"/>
      <c r="K6" s="9"/>
      <c r="L6" s="9"/>
      <c r="M6" s="9"/>
      <c r="N6" s="9"/>
      <c r="O6" s="9"/>
      <c r="P6" s="9"/>
      <c r="Q6" s="9"/>
      <c r="R6" s="9"/>
      <c r="S6" s="9"/>
      <c r="T6" s="9"/>
      <c r="U6" s="9"/>
      <c r="V6" s="9"/>
      <c r="W6" s="9"/>
      <c r="X6" s="9"/>
      <c r="Y6" s="9"/>
      <c r="Z6" s="9"/>
    </row>
    <row r="7" spans="1:26" ht="157.5" customHeight="1" x14ac:dyDescent="0.35">
      <c r="A7" s="9"/>
      <c r="B7" s="264" t="s">
        <v>162</v>
      </c>
      <c r="C7" s="265"/>
      <c r="D7" s="265"/>
      <c r="E7" s="265"/>
      <c r="F7" s="265"/>
      <c r="G7" s="265"/>
      <c r="H7" s="265"/>
      <c r="I7" s="266"/>
      <c r="J7" s="9"/>
      <c r="K7" s="9"/>
      <c r="L7" s="9"/>
      <c r="M7" s="9"/>
      <c r="N7" s="9"/>
      <c r="O7" s="9"/>
      <c r="P7" s="9"/>
      <c r="Q7" s="9"/>
      <c r="R7" s="9"/>
      <c r="S7" s="9"/>
      <c r="T7" s="9"/>
      <c r="U7" s="9"/>
      <c r="V7" s="9"/>
      <c r="W7" s="9"/>
      <c r="X7" s="9"/>
      <c r="Y7" s="9"/>
      <c r="Z7" s="9"/>
    </row>
    <row r="8" spans="1:26" ht="15.75" customHeight="1" x14ac:dyDescent="0.35">
      <c r="A8" s="9"/>
      <c r="B8" s="93"/>
      <c r="C8" s="93"/>
      <c r="D8" s="93"/>
      <c r="E8" s="93"/>
      <c r="F8" s="93"/>
      <c r="G8" s="93"/>
      <c r="H8" s="9"/>
      <c r="I8" s="9"/>
      <c r="J8" s="9"/>
      <c r="K8" s="9"/>
      <c r="L8" s="9"/>
      <c r="M8" s="9"/>
      <c r="N8" s="9"/>
      <c r="O8" s="9"/>
      <c r="P8" s="9"/>
      <c r="Q8" s="9"/>
      <c r="R8" s="9"/>
      <c r="S8" s="9"/>
      <c r="T8" s="9"/>
      <c r="U8" s="9"/>
      <c r="V8" s="9"/>
      <c r="W8" s="9"/>
      <c r="X8" s="9"/>
      <c r="Y8" s="9"/>
      <c r="Z8" s="9"/>
    </row>
    <row r="9" spans="1:26" ht="15.75" customHeight="1" x14ac:dyDescent="0.35">
      <c r="A9" s="9"/>
      <c r="B9" s="9"/>
      <c r="C9" s="9"/>
      <c r="D9" s="9"/>
      <c r="E9" s="9"/>
      <c r="F9" s="9"/>
      <c r="G9" s="9"/>
      <c r="H9" s="9"/>
      <c r="I9" s="9"/>
      <c r="J9" s="9"/>
      <c r="K9" s="9"/>
      <c r="L9" s="9"/>
      <c r="M9" s="9"/>
      <c r="N9" s="9"/>
      <c r="O9" s="9"/>
      <c r="P9" s="9"/>
      <c r="Q9" s="9"/>
      <c r="R9" s="9"/>
      <c r="S9" s="9"/>
      <c r="T9" s="9"/>
      <c r="U9" s="9"/>
      <c r="V9" s="9"/>
      <c r="W9" s="9"/>
      <c r="X9" s="9"/>
      <c r="Y9" s="9"/>
      <c r="Z9" s="9"/>
    </row>
    <row r="10" spans="1:26" ht="15.75" customHeight="1" x14ac:dyDescent="0.35">
      <c r="A10" s="9"/>
      <c r="B10" s="95" t="s">
        <v>90</v>
      </c>
      <c r="C10" s="57" t="s">
        <v>91</v>
      </c>
      <c r="D10" s="96"/>
      <c r="E10" s="97"/>
      <c r="F10" s="9"/>
      <c r="G10" s="9"/>
      <c r="H10" s="9"/>
      <c r="I10" s="9"/>
      <c r="J10" s="9"/>
      <c r="K10" s="9"/>
      <c r="L10" s="9"/>
      <c r="M10" s="9"/>
      <c r="N10" s="9"/>
      <c r="O10" s="9"/>
      <c r="P10" s="9"/>
      <c r="Q10" s="9"/>
      <c r="R10" s="9"/>
      <c r="S10" s="9"/>
      <c r="T10" s="9"/>
      <c r="U10" s="9"/>
      <c r="V10" s="9"/>
      <c r="W10" s="9"/>
      <c r="X10" s="9"/>
      <c r="Y10" s="9"/>
      <c r="Z10" s="9"/>
    </row>
    <row r="11" spans="1:26" ht="15.75" customHeight="1" x14ac:dyDescent="0.35">
      <c r="A11" s="9"/>
      <c r="B11" s="94" t="s">
        <v>119</v>
      </c>
      <c r="C11" s="98" t="s">
        <v>93</v>
      </c>
      <c r="D11" s="99">
        <v>1000</v>
      </c>
      <c r="E11" s="100"/>
      <c r="F11" s="100"/>
      <c r="G11" s="101"/>
      <c r="H11" s="9"/>
      <c r="I11" s="9"/>
      <c r="J11" s="9"/>
      <c r="K11" s="9"/>
      <c r="L11" s="9"/>
      <c r="M11" s="9"/>
      <c r="N11" s="9"/>
      <c r="O11" s="9"/>
      <c r="P11" s="9"/>
      <c r="Q11" s="9"/>
      <c r="R11" s="9"/>
      <c r="S11" s="9"/>
      <c r="T11" s="9"/>
      <c r="U11" s="9"/>
      <c r="V11" s="9"/>
      <c r="W11" s="9"/>
      <c r="X11" s="9"/>
      <c r="Y11" s="9"/>
      <c r="Z11" s="9"/>
    </row>
    <row r="12" spans="1:26" ht="15.75" customHeight="1" x14ac:dyDescent="0.35">
      <c r="A12" s="9"/>
      <c r="B12" s="102" t="s">
        <v>120</v>
      </c>
      <c r="C12" s="103" t="s">
        <v>93</v>
      </c>
      <c r="D12" s="99">
        <v>1000</v>
      </c>
      <c r="E12" s="100"/>
      <c r="F12" s="100"/>
      <c r="G12" s="101"/>
      <c r="H12" s="9"/>
      <c r="I12" s="9"/>
      <c r="J12" s="9"/>
      <c r="K12" s="9"/>
      <c r="L12" s="9"/>
      <c r="M12" s="9"/>
      <c r="N12" s="9"/>
      <c r="O12" s="9"/>
      <c r="P12" s="9"/>
      <c r="Q12" s="9"/>
      <c r="R12" s="9"/>
      <c r="S12" s="9"/>
      <c r="T12" s="9"/>
      <c r="U12" s="9"/>
      <c r="V12" s="9"/>
      <c r="W12" s="9"/>
      <c r="X12" s="9"/>
      <c r="Y12" s="9"/>
      <c r="Z12" s="9"/>
    </row>
    <row r="13" spans="1:26" ht="15.75" customHeight="1" x14ac:dyDescent="0.35">
      <c r="A13" s="9"/>
      <c r="B13" s="102" t="s">
        <v>163</v>
      </c>
      <c r="C13" s="103" t="s">
        <v>164</v>
      </c>
      <c r="D13" s="200">
        <f>('Fuel Savings'!$D$14*8.887)/1000</f>
        <v>0.74058333333333337</v>
      </c>
      <c r="E13" s="100"/>
      <c r="F13" s="100"/>
      <c r="G13" s="101"/>
      <c r="H13" s="9"/>
      <c r="I13" s="9"/>
      <c r="J13" s="9"/>
      <c r="K13" s="9"/>
      <c r="L13" s="9"/>
      <c r="M13" s="9"/>
      <c r="N13" s="9"/>
      <c r="O13" s="9"/>
      <c r="P13" s="9"/>
      <c r="Q13" s="9"/>
      <c r="R13" s="9"/>
      <c r="S13" s="9"/>
      <c r="T13" s="9"/>
      <c r="U13" s="9"/>
      <c r="V13" s="9"/>
      <c r="W13" s="9"/>
      <c r="X13" s="9"/>
      <c r="Y13" s="9"/>
      <c r="Z13" s="9"/>
    </row>
    <row r="14" spans="1:26" ht="15.75" customHeight="1" x14ac:dyDescent="0.35">
      <c r="A14" s="9"/>
      <c r="B14" s="102" t="s">
        <v>165</v>
      </c>
      <c r="C14" s="103" t="s">
        <v>164</v>
      </c>
      <c r="D14" s="200">
        <f>('Fuel Savings'!$D$15*10.18)/1000</f>
        <v>1.566153846153846</v>
      </c>
      <c r="E14" s="100"/>
      <c r="F14" s="100"/>
      <c r="G14" s="101"/>
      <c r="H14" s="9"/>
      <c r="I14" s="9"/>
      <c r="J14" s="9"/>
      <c r="K14" s="9"/>
      <c r="L14" s="9"/>
      <c r="M14" s="9"/>
      <c r="N14" s="9"/>
      <c r="O14" s="9"/>
      <c r="P14" s="9"/>
      <c r="Q14" s="9"/>
      <c r="R14" s="9"/>
      <c r="S14" s="9"/>
      <c r="T14" s="9"/>
      <c r="U14" s="9"/>
      <c r="V14" s="9"/>
      <c r="W14" s="9"/>
      <c r="X14" s="9"/>
      <c r="Y14" s="9"/>
      <c r="Z14" s="9"/>
    </row>
    <row r="15" spans="1:26" ht="15.75" customHeight="1" x14ac:dyDescent="0.35">
      <c r="A15" s="9"/>
      <c r="B15" s="102" t="s">
        <v>166</v>
      </c>
      <c r="C15" s="103" t="s">
        <v>167</v>
      </c>
      <c r="D15" s="201">
        <f t="shared" ref="D15:D16" si="0">D13/D11</f>
        <v>7.4058333333333333E-4</v>
      </c>
      <c r="E15" s="202" t="s">
        <v>168</v>
      </c>
      <c r="F15" s="100"/>
      <c r="G15" s="101"/>
      <c r="H15" s="9"/>
      <c r="I15" s="9"/>
      <c r="J15" s="9"/>
      <c r="K15" s="9"/>
      <c r="L15" s="9"/>
      <c r="M15" s="9"/>
      <c r="N15" s="9"/>
      <c r="O15" s="9"/>
      <c r="P15" s="9"/>
      <c r="Q15" s="9"/>
      <c r="R15" s="9"/>
      <c r="S15" s="9"/>
      <c r="T15" s="9"/>
      <c r="U15" s="9"/>
      <c r="V15" s="9"/>
      <c r="W15" s="9"/>
      <c r="X15" s="9"/>
      <c r="Y15" s="9"/>
      <c r="Z15" s="9"/>
    </row>
    <row r="16" spans="1:26" ht="15.75" customHeight="1" x14ac:dyDescent="0.35">
      <c r="A16" s="9"/>
      <c r="B16" s="102" t="s">
        <v>169</v>
      </c>
      <c r="C16" s="103" t="s">
        <v>167</v>
      </c>
      <c r="D16" s="201">
        <f t="shared" si="0"/>
        <v>1.566153846153846E-3</v>
      </c>
      <c r="E16" s="203" t="s">
        <v>170</v>
      </c>
      <c r="F16" s="9"/>
      <c r="G16" s="101"/>
      <c r="H16" s="9"/>
      <c r="I16" s="9"/>
      <c r="J16" s="9"/>
      <c r="K16" s="9"/>
      <c r="L16" s="9"/>
      <c r="M16" s="9"/>
      <c r="N16" s="9"/>
      <c r="O16" s="9"/>
      <c r="P16" s="9"/>
      <c r="Q16" s="9"/>
      <c r="R16" s="9"/>
      <c r="S16" s="9"/>
      <c r="T16" s="9"/>
      <c r="U16" s="9"/>
      <c r="V16" s="9"/>
      <c r="W16" s="9"/>
      <c r="X16" s="9"/>
      <c r="Y16" s="9"/>
      <c r="Z16" s="9"/>
    </row>
    <row r="17" spans="1:26" ht="15.75" customHeight="1" x14ac:dyDescent="0.35">
      <c r="A17" s="9"/>
      <c r="B17" s="102" t="s">
        <v>112</v>
      </c>
      <c r="C17" s="103" t="s">
        <v>113</v>
      </c>
      <c r="D17" s="111">
        <v>0.05</v>
      </c>
      <c r="E17" s="204" t="s">
        <v>114</v>
      </c>
      <c r="F17" s="9"/>
      <c r="G17" s="71"/>
      <c r="H17" s="9"/>
      <c r="I17" s="9"/>
      <c r="J17" s="9"/>
      <c r="K17" s="9"/>
      <c r="L17" s="9"/>
      <c r="M17" s="9"/>
      <c r="N17" s="9"/>
      <c r="O17" s="9"/>
      <c r="P17" s="9"/>
      <c r="Q17" s="9"/>
      <c r="R17" s="9"/>
      <c r="S17" s="9"/>
      <c r="T17" s="9"/>
      <c r="U17" s="9"/>
      <c r="V17" s="9"/>
      <c r="W17" s="9"/>
      <c r="X17" s="9"/>
      <c r="Y17" s="9"/>
    </row>
    <row r="18" spans="1:26" ht="15.75" customHeight="1" x14ac:dyDescent="0.35">
      <c r="A18" s="9"/>
      <c r="B18" s="102" t="s">
        <v>68</v>
      </c>
      <c r="C18" s="103" t="s">
        <v>113</v>
      </c>
      <c r="D18" s="205">
        <f>'General Inputs'!C8</f>
        <v>0.03</v>
      </c>
      <c r="E18" s="206"/>
      <c r="F18" s="9"/>
      <c r="G18" s="101"/>
      <c r="H18" s="9"/>
      <c r="I18" s="9"/>
      <c r="J18" s="9"/>
      <c r="K18" s="9"/>
      <c r="L18" s="9"/>
      <c r="M18" s="9"/>
      <c r="N18" s="9"/>
      <c r="O18" s="9"/>
      <c r="P18" s="9"/>
      <c r="Q18" s="9"/>
      <c r="R18" s="9"/>
      <c r="S18" s="9"/>
      <c r="T18" s="9"/>
      <c r="U18" s="9"/>
      <c r="V18" s="9"/>
      <c r="W18" s="9"/>
      <c r="X18" s="9"/>
      <c r="Y18" s="9"/>
      <c r="Z18" s="9"/>
    </row>
    <row r="19" spans="1:26" ht="15.75" customHeight="1" x14ac:dyDescent="0.35">
      <c r="A19" s="9"/>
      <c r="B19" s="167" t="s">
        <v>171</v>
      </c>
      <c r="C19" s="103" t="s">
        <v>104</v>
      </c>
      <c r="D19" s="207">
        <v>128</v>
      </c>
      <c r="E19" s="204" t="s">
        <v>114</v>
      </c>
      <c r="F19" s="9"/>
      <c r="G19" s="101"/>
      <c r="H19" s="9"/>
      <c r="I19" s="9"/>
      <c r="J19" s="9"/>
      <c r="K19" s="9"/>
      <c r="L19" s="9"/>
      <c r="M19" s="9"/>
      <c r="N19" s="9"/>
      <c r="O19" s="9"/>
      <c r="P19" s="9"/>
      <c r="Q19" s="9"/>
      <c r="R19" s="9"/>
      <c r="S19" s="9"/>
      <c r="T19" s="9"/>
      <c r="U19" s="9"/>
      <c r="V19" s="9"/>
      <c r="W19" s="9"/>
      <c r="X19" s="9"/>
      <c r="Y19" s="9"/>
      <c r="Z19" s="9"/>
    </row>
    <row r="20" spans="1:26" ht="15.75" customHeight="1" x14ac:dyDescent="0.35">
      <c r="A20" s="9"/>
      <c r="B20" s="167" t="s">
        <v>172</v>
      </c>
      <c r="C20" s="103" t="s">
        <v>113</v>
      </c>
      <c r="D20" s="208">
        <f>IF(D19=60, 0.1823, 0.0195)</f>
        <v>1.95E-2</v>
      </c>
      <c r="E20" s="209"/>
      <c r="F20" s="9"/>
      <c r="G20" s="101"/>
      <c r="H20" s="9"/>
      <c r="I20" s="9"/>
      <c r="J20" s="9"/>
      <c r="K20" s="9"/>
      <c r="L20" s="9"/>
      <c r="M20" s="9"/>
      <c r="N20" s="9"/>
      <c r="O20" s="9"/>
      <c r="P20" s="9"/>
      <c r="Q20" s="9"/>
      <c r="R20" s="9"/>
      <c r="S20" s="9"/>
      <c r="T20" s="9"/>
      <c r="U20" s="9"/>
      <c r="V20" s="9"/>
      <c r="W20" s="9"/>
      <c r="X20" s="9"/>
      <c r="Y20" s="9"/>
      <c r="Z20" s="9"/>
    </row>
    <row r="21" spans="1:26" ht="15.75" customHeight="1" x14ac:dyDescent="0.35">
      <c r="A21" s="9"/>
      <c r="B21" s="113" t="s">
        <v>69</v>
      </c>
      <c r="C21" s="114" t="s">
        <v>113</v>
      </c>
      <c r="D21" s="115">
        <f>'General Inputs'!C10</f>
        <v>0.15</v>
      </c>
      <c r="E21" s="9"/>
      <c r="F21" s="9"/>
      <c r="G21" s="9"/>
      <c r="H21" s="9"/>
      <c r="I21" s="9"/>
      <c r="J21" s="9"/>
      <c r="K21" s="9"/>
      <c r="L21" s="9"/>
      <c r="M21" s="9"/>
      <c r="N21" s="9"/>
      <c r="O21" s="9"/>
      <c r="P21" s="9"/>
      <c r="Q21" s="9"/>
      <c r="R21" s="9"/>
      <c r="S21" s="9"/>
      <c r="T21" s="9"/>
      <c r="U21" s="9"/>
      <c r="V21" s="9"/>
      <c r="W21" s="9"/>
      <c r="X21" s="9"/>
      <c r="Y21" s="9"/>
      <c r="Z21" s="9"/>
    </row>
    <row r="22" spans="1:26" ht="15.75"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75" customHeight="1" x14ac:dyDescent="0.35">
      <c r="A23" s="9"/>
      <c r="B23" s="116" t="s">
        <v>115</v>
      </c>
      <c r="C23" s="117"/>
      <c r="D23" s="267"/>
      <c r="E23" s="268"/>
      <c r="F23" s="268"/>
      <c r="G23" s="268"/>
      <c r="H23" s="268"/>
      <c r="I23" s="268"/>
      <c r="J23" s="118"/>
      <c r="K23" s="118"/>
      <c r="L23" s="119"/>
      <c r="M23" s="9"/>
      <c r="N23" s="120" t="s">
        <v>116</v>
      </c>
      <c r="O23" s="9"/>
      <c r="P23" s="9"/>
      <c r="Q23" s="9"/>
      <c r="R23" s="9"/>
      <c r="S23" s="9"/>
      <c r="T23" s="9"/>
      <c r="U23" s="9"/>
      <c r="V23" s="9"/>
      <c r="W23" s="9"/>
      <c r="X23" s="9"/>
      <c r="Y23" s="9"/>
      <c r="Z23" s="9"/>
    </row>
    <row r="24" spans="1:26" ht="15.75" customHeight="1" x14ac:dyDescent="0.35">
      <c r="A24" s="9"/>
      <c r="B24" s="210" t="s">
        <v>173</v>
      </c>
      <c r="C24" s="172"/>
      <c r="D24" s="57">
        <v>0</v>
      </c>
      <c r="E24" s="57">
        <v>1</v>
      </c>
      <c r="F24" s="173">
        <f t="shared" ref="F24:L24" si="1">E24+1</f>
        <v>2</v>
      </c>
      <c r="G24" s="173">
        <f t="shared" si="1"/>
        <v>3</v>
      </c>
      <c r="H24" s="173">
        <f t="shared" si="1"/>
        <v>4</v>
      </c>
      <c r="I24" s="173">
        <f t="shared" si="1"/>
        <v>5</v>
      </c>
      <c r="J24" s="173">
        <f t="shared" si="1"/>
        <v>6</v>
      </c>
      <c r="K24" s="173">
        <f t="shared" si="1"/>
        <v>7</v>
      </c>
      <c r="L24" s="211">
        <f t="shared" si="1"/>
        <v>8</v>
      </c>
      <c r="M24" s="125"/>
      <c r="N24" s="126">
        <v>0</v>
      </c>
      <c r="O24" s="9"/>
      <c r="P24" s="9"/>
      <c r="Q24" s="9"/>
      <c r="R24" s="9"/>
      <c r="S24" s="9"/>
      <c r="T24" s="9"/>
      <c r="U24" s="9"/>
      <c r="V24" s="9"/>
      <c r="W24" s="9"/>
      <c r="X24" s="9"/>
      <c r="Y24" s="9"/>
      <c r="Z24" s="9"/>
    </row>
    <row r="25" spans="1:26" ht="15.75" customHeight="1" x14ac:dyDescent="0.35">
      <c r="A25" s="9"/>
      <c r="B25" s="127"/>
      <c r="C25" s="61" t="s">
        <v>118</v>
      </c>
      <c r="D25" s="61">
        <f>'General Inputs'!C6</f>
        <v>2022</v>
      </c>
      <c r="E25" s="61">
        <f>D25+1</f>
        <v>2023</v>
      </c>
      <c r="F25" s="123">
        <f t="shared" ref="F25:L25" si="2">E25+1</f>
        <v>2024</v>
      </c>
      <c r="G25" s="123">
        <f t="shared" si="2"/>
        <v>2025</v>
      </c>
      <c r="H25" s="123">
        <f t="shared" si="2"/>
        <v>2026</v>
      </c>
      <c r="I25" s="123">
        <f t="shared" si="2"/>
        <v>2027</v>
      </c>
      <c r="J25" s="123">
        <f t="shared" si="2"/>
        <v>2028</v>
      </c>
      <c r="K25" s="123">
        <f t="shared" si="2"/>
        <v>2029</v>
      </c>
      <c r="L25" s="124">
        <f t="shared" si="2"/>
        <v>2030</v>
      </c>
      <c r="M25" s="125"/>
      <c r="N25" s="128">
        <v>0.05</v>
      </c>
      <c r="O25" s="9"/>
      <c r="P25" s="9"/>
      <c r="Q25" s="9"/>
      <c r="R25" s="9"/>
      <c r="S25" s="9"/>
      <c r="T25" s="9"/>
      <c r="U25" s="9"/>
      <c r="V25" s="9"/>
      <c r="W25" s="9"/>
      <c r="X25" s="9"/>
      <c r="Y25" s="9"/>
      <c r="Z25" s="9"/>
    </row>
    <row r="26" spans="1:26" ht="15.75" customHeight="1" x14ac:dyDescent="0.35">
      <c r="A26" s="9"/>
      <c r="B26" s="94" t="s">
        <v>119</v>
      </c>
      <c r="C26" s="129" t="s">
        <v>93</v>
      </c>
      <c r="D26" s="212">
        <f t="shared" ref="D26:D27" si="3">D11</f>
        <v>1000</v>
      </c>
      <c r="E26" s="213">
        <f t="shared" ref="E26:L26" si="4">D26*(1+$D$18)</f>
        <v>1030</v>
      </c>
      <c r="F26" s="213">
        <f t="shared" si="4"/>
        <v>1060.9000000000001</v>
      </c>
      <c r="G26" s="213">
        <f t="shared" si="4"/>
        <v>1092.7270000000001</v>
      </c>
      <c r="H26" s="213">
        <f t="shared" si="4"/>
        <v>1125.50881</v>
      </c>
      <c r="I26" s="213">
        <f t="shared" si="4"/>
        <v>1159.2740743000002</v>
      </c>
      <c r="J26" s="213">
        <f t="shared" si="4"/>
        <v>1194.0522965290002</v>
      </c>
      <c r="K26" s="213">
        <f t="shared" si="4"/>
        <v>1229.8738654248702</v>
      </c>
      <c r="L26" s="214">
        <f t="shared" si="4"/>
        <v>1266.7700813876163</v>
      </c>
      <c r="M26" s="98"/>
      <c r="N26" s="128">
        <v>0.1</v>
      </c>
      <c r="O26" s="9"/>
      <c r="P26" s="9"/>
      <c r="Q26" s="9"/>
      <c r="R26" s="9"/>
      <c r="S26" s="9"/>
      <c r="T26" s="9"/>
      <c r="U26" s="9"/>
      <c r="V26" s="9"/>
      <c r="W26" s="9"/>
      <c r="X26" s="9"/>
      <c r="Y26" s="9"/>
      <c r="Z26" s="9"/>
    </row>
    <row r="27" spans="1:26" ht="15.75" customHeight="1" x14ac:dyDescent="0.35">
      <c r="A27" s="9"/>
      <c r="B27" s="102" t="s">
        <v>120</v>
      </c>
      <c r="C27" s="133" t="s">
        <v>93</v>
      </c>
      <c r="D27" s="212">
        <f t="shared" si="3"/>
        <v>1000</v>
      </c>
      <c r="E27" s="213">
        <f t="shared" ref="E27:L27" si="5">D27*(1+$D$18)</f>
        <v>1030</v>
      </c>
      <c r="F27" s="213">
        <f t="shared" si="5"/>
        <v>1060.9000000000001</v>
      </c>
      <c r="G27" s="213">
        <f t="shared" si="5"/>
        <v>1092.7270000000001</v>
      </c>
      <c r="H27" s="213">
        <f t="shared" si="5"/>
        <v>1125.50881</v>
      </c>
      <c r="I27" s="213">
        <f t="shared" si="5"/>
        <v>1159.2740743000002</v>
      </c>
      <c r="J27" s="213">
        <f t="shared" si="5"/>
        <v>1194.0522965290002</v>
      </c>
      <c r="K27" s="213">
        <f t="shared" si="5"/>
        <v>1229.8738654248702</v>
      </c>
      <c r="L27" s="214">
        <f t="shared" si="5"/>
        <v>1266.7700813876163</v>
      </c>
      <c r="M27" s="134"/>
      <c r="N27" s="128">
        <v>0.15</v>
      </c>
      <c r="O27" s="9"/>
      <c r="P27" s="9"/>
      <c r="Q27" s="9"/>
      <c r="R27" s="9"/>
      <c r="S27" s="9"/>
      <c r="T27" s="9"/>
      <c r="U27" s="9"/>
      <c r="V27" s="9"/>
      <c r="W27" s="9"/>
      <c r="X27" s="9"/>
      <c r="Y27" s="9"/>
      <c r="Z27" s="9"/>
    </row>
    <row r="28" spans="1:26" ht="15.75" customHeight="1" x14ac:dyDescent="0.35">
      <c r="A28" s="9"/>
      <c r="B28" s="102" t="s">
        <v>166</v>
      </c>
      <c r="C28" s="129" t="s">
        <v>167</v>
      </c>
      <c r="D28" s="215">
        <f t="shared" ref="D28:D29" si="6">D15</f>
        <v>7.4058333333333333E-4</v>
      </c>
      <c r="E28" s="215">
        <f t="shared" ref="E28:E29" si="7">D28</f>
        <v>7.4058333333333333E-4</v>
      </c>
      <c r="F28" s="215">
        <f>D28</f>
        <v>7.4058333333333333E-4</v>
      </c>
      <c r="G28" s="215">
        <f>D28</f>
        <v>7.4058333333333333E-4</v>
      </c>
      <c r="H28" s="215">
        <f>D28</f>
        <v>7.4058333333333333E-4</v>
      </c>
      <c r="I28" s="215">
        <f>D28</f>
        <v>7.4058333333333333E-4</v>
      </c>
      <c r="J28" s="215">
        <f>D28</f>
        <v>7.4058333333333333E-4</v>
      </c>
      <c r="K28" s="215">
        <f>D28</f>
        <v>7.4058333333333333E-4</v>
      </c>
      <c r="L28" s="216">
        <f>D28</f>
        <v>7.4058333333333333E-4</v>
      </c>
      <c r="M28" s="98"/>
      <c r="N28" s="128">
        <v>0.2</v>
      </c>
      <c r="O28" s="9"/>
      <c r="P28" s="9"/>
      <c r="Q28" s="9"/>
      <c r="R28" s="9"/>
      <c r="S28" s="9"/>
      <c r="T28" s="9"/>
      <c r="U28" s="9"/>
      <c r="V28" s="9"/>
      <c r="W28" s="9"/>
      <c r="X28" s="9"/>
      <c r="Y28" s="9"/>
      <c r="Z28" s="9"/>
    </row>
    <row r="29" spans="1:26" ht="15.75" customHeight="1" x14ac:dyDescent="0.35">
      <c r="A29" s="9"/>
      <c r="B29" s="102" t="s">
        <v>169</v>
      </c>
      <c r="C29" s="129" t="s">
        <v>167</v>
      </c>
      <c r="D29" s="215">
        <f t="shared" si="6"/>
        <v>1.566153846153846E-3</v>
      </c>
      <c r="E29" s="215">
        <f t="shared" si="7"/>
        <v>1.566153846153846E-3</v>
      </c>
      <c r="F29" s="215">
        <f t="shared" ref="F29:L29" si="8">E29</f>
        <v>1.566153846153846E-3</v>
      </c>
      <c r="G29" s="215">
        <f t="shared" si="8"/>
        <v>1.566153846153846E-3</v>
      </c>
      <c r="H29" s="215">
        <f t="shared" si="8"/>
        <v>1.566153846153846E-3</v>
      </c>
      <c r="I29" s="215">
        <f t="shared" si="8"/>
        <v>1.566153846153846E-3</v>
      </c>
      <c r="J29" s="215">
        <f t="shared" si="8"/>
        <v>1.566153846153846E-3</v>
      </c>
      <c r="K29" s="215">
        <f t="shared" si="8"/>
        <v>1.566153846153846E-3</v>
      </c>
      <c r="L29" s="216">
        <f t="shared" si="8"/>
        <v>1.566153846153846E-3</v>
      </c>
      <c r="M29" s="98"/>
      <c r="N29" s="128">
        <v>0.3</v>
      </c>
      <c r="O29" s="9"/>
      <c r="P29" s="9"/>
      <c r="Q29" s="9"/>
      <c r="R29" s="9"/>
      <c r="S29" s="9"/>
      <c r="T29" s="9"/>
      <c r="U29" s="9"/>
      <c r="V29" s="9"/>
      <c r="W29" s="9"/>
      <c r="X29" s="9"/>
      <c r="Y29" s="9"/>
      <c r="Z29" s="9"/>
    </row>
    <row r="30" spans="1:26" ht="15.75" customHeight="1" x14ac:dyDescent="0.35">
      <c r="A30" s="9"/>
      <c r="B30" s="102" t="s">
        <v>174</v>
      </c>
      <c r="C30" s="129" t="s">
        <v>164</v>
      </c>
      <c r="D30" s="213">
        <f t="shared" ref="D30:L30" si="9">D26*D28</f>
        <v>0.74058333333333337</v>
      </c>
      <c r="E30" s="213">
        <f t="shared" si="9"/>
        <v>0.76280083333333337</v>
      </c>
      <c r="F30" s="213">
        <f t="shared" si="9"/>
        <v>0.78568485833333335</v>
      </c>
      <c r="G30" s="213">
        <f t="shared" si="9"/>
        <v>0.80925540408333341</v>
      </c>
      <c r="H30" s="213">
        <f t="shared" si="9"/>
        <v>0.83353306620583334</v>
      </c>
      <c r="I30" s="213">
        <f t="shared" si="9"/>
        <v>0.85853905819200849</v>
      </c>
      <c r="J30" s="213">
        <f t="shared" si="9"/>
        <v>0.88429522993776866</v>
      </c>
      <c r="K30" s="213">
        <f t="shared" si="9"/>
        <v>0.91082408683590177</v>
      </c>
      <c r="L30" s="214">
        <f t="shared" si="9"/>
        <v>0.93814880944097878</v>
      </c>
      <c r="M30" s="98"/>
      <c r="N30" s="128">
        <v>0.4</v>
      </c>
      <c r="O30" s="9"/>
      <c r="P30" s="9"/>
      <c r="Q30" s="9"/>
      <c r="R30" s="9"/>
      <c r="S30" s="9"/>
      <c r="T30" s="9"/>
      <c r="U30" s="9"/>
      <c r="V30" s="9"/>
      <c r="W30" s="9"/>
      <c r="X30" s="9"/>
      <c r="Y30" s="9"/>
      <c r="Z30" s="9"/>
    </row>
    <row r="31" spans="1:26" ht="15.75" customHeight="1" x14ac:dyDescent="0.35">
      <c r="A31" s="9"/>
      <c r="B31" s="102" t="s">
        <v>175</v>
      </c>
      <c r="C31" s="129" t="s">
        <v>164</v>
      </c>
      <c r="D31" s="213">
        <f t="shared" ref="D31:L31" si="10">D27*D29</f>
        <v>1.566153846153846</v>
      </c>
      <c r="E31" s="213">
        <f t="shared" si="10"/>
        <v>1.6131384615384614</v>
      </c>
      <c r="F31" s="213">
        <f t="shared" si="10"/>
        <v>1.6615326153846155</v>
      </c>
      <c r="G31" s="213">
        <f t="shared" si="10"/>
        <v>1.7113785938461539</v>
      </c>
      <c r="H31" s="213">
        <f t="shared" si="10"/>
        <v>1.7627199516615384</v>
      </c>
      <c r="I31" s="213">
        <f t="shared" si="10"/>
        <v>1.8156015502113847</v>
      </c>
      <c r="J31" s="213">
        <f t="shared" si="10"/>
        <v>1.8700695967177263</v>
      </c>
      <c r="K31" s="213">
        <f t="shared" si="10"/>
        <v>1.9261716846192583</v>
      </c>
      <c r="L31" s="214">
        <f t="shared" si="10"/>
        <v>1.9839568351578358</v>
      </c>
      <c r="M31" s="98"/>
      <c r="N31" s="137">
        <v>0.5</v>
      </c>
      <c r="O31" s="9"/>
      <c r="P31" s="9"/>
      <c r="Q31" s="9"/>
      <c r="R31" s="9"/>
      <c r="S31" s="9"/>
      <c r="T31" s="9"/>
      <c r="U31" s="9"/>
      <c r="V31" s="9"/>
      <c r="W31" s="9"/>
      <c r="X31" s="9"/>
      <c r="Y31" s="9"/>
      <c r="Z31" s="9"/>
    </row>
    <row r="32" spans="1:26" ht="15.75" customHeight="1" x14ac:dyDescent="0.35">
      <c r="A32" s="9"/>
      <c r="B32" s="102"/>
      <c r="C32" s="129"/>
      <c r="D32" s="98"/>
      <c r="E32" s="98"/>
      <c r="F32" s="98"/>
      <c r="G32" s="98"/>
      <c r="H32" s="98"/>
      <c r="I32" s="98"/>
      <c r="J32" s="98"/>
      <c r="K32" s="98"/>
      <c r="L32" s="136"/>
      <c r="M32" s="98"/>
      <c r="N32" s="98"/>
      <c r="O32" s="9"/>
      <c r="P32" s="9"/>
      <c r="Q32" s="9"/>
      <c r="R32" s="9"/>
      <c r="S32" s="9"/>
      <c r="T32" s="9"/>
      <c r="U32" s="9"/>
      <c r="V32" s="9"/>
      <c r="W32" s="9"/>
      <c r="X32" s="9"/>
      <c r="Y32" s="9"/>
      <c r="Z32" s="9"/>
    </row>
    <row r="33" spans="1:26" ht="15.75" customHeight="1" x14ac:dyDescent="0.35">
      <c r="A33" s="9"/>
      <c r="B33" s="102" t="s">
        <v>176</v>
      </c>
      <c r="C33" s="129" t="s">
        <v>164</v>
      </c>
      <c r="D33" s="213">
        <f t="shared" ref="D33:L33" si="11">SUM(D30:D31)</f>
        <v>2.3067371794871794</v>
      </c>
      <c r="E33" s="213">
        <f t="shared" si="11"/>
        <v>2.3759392948717948</v>
      </c>
      <c r="F33" s="213">
        <f t="shared" si="11"/>
        <v>2.4472174737179486</v>
      </c>
      <c r="G33" s="213">
        <f t="shared" si="11"/>
        <v>2.5206339979294872</v>
      </c>
      <c r="H33" s="213">
        <f t="shared" si="11"/>
        <v>2.5962530178673715</v>
      </c>
      <c r="I33" s="213">
        <f t="shared" si="11"/>
        <v>2.674140608403393</v>
      </c>
      <c r="J33" s="213">
        <f t="shared" si="11"/>
        <v>2.754364826655495</v>
      </c>
      <c r="K33" s="213">
        <f t="shared" si="11"/>
        <v>2.8369957714551601</v>
      </c>
      <c r="L33" s="214">
        <f t="shared" si="11"/>
        <v>2.9221056445988145</v>
      </c>
      <c r="M33" s="98"/>
      <c r="N33" s="275" t="s">
        <v>177</v>
      </c>
      <c r="O33" s="233"/>
      <c r="P33" s="276" t="s">
        <v>178</v>
      </c>
      <c r="Q33" s="233"/>
      <c r="R33" s="9"/>
      <c r="S33" s="9"/>
      <c r="T33" s="9"/>
      <c r="U33" s="9"/>
      <c r="V33" s="9"/>
      <c r="W33" s="9"/>
      <c r="X33" s="9"/>
      <c r="Y33" s="9"/>
      <c r="Z33" s="9"/>
    </row>
    <row r="34" spans="1:26" ht="58.5" customHeight="1" x14ac:dyDescent="0.35">
      <c r="A34" s="9"/>
      <c r="B34" s="102"/>
      <c r="C34" s="129"/>
      <c r="D34" s="98"/>
      <c r="E34" s="98"/>
      <c r="F34" s="98"/>
      <c r="G34" s="98"/>
      <c r="H34" s="98"/>
      <c r="I34" s="98"/>
      <c r="J34" s="98"/>
      <c r="K34" s="98"/>
      <c r="L34" s="136"/>
      <c r="M34" s="98"/>
      <c r="N34" s="217">
        <v>60</v>
      </c>
      <c r="O34" s="218" t="s">
        <v>179</v>
      </c>
      <c r="P34" s="219">
        <v>0.18229999999999999</v>
      </c>
      <c r="Q34" s="220" t="s">
        <v>180</v>
      </c>
      <c r="R34" s="9"/>
      <c r="S34" s="9"/>
      <c r="T34" s="9"/>
      <c r="U34" s="9"/>
      <c r="V34" s="9"/>
      <c r="W34" s="9"/>
      <c r="X34" s="9"/>
      <c r="Y34" s="9"/>
      <c r="Z34" s="9"/>
    </row>
    <row r="35" spans="1:26" ht="30" customHeight="1" x14ac:dyDescent="0.35">
      <c r="A35" s="9" t="s">
        <v>181</v>
      </c>
      <c r="B35" s="167" t="s">
        <v>182</v>
      </c>
      <c r="C35" s="129" t="s">
        <v>183</v>
      </c>
      <c r="D35" s="98">
        <f>D19</f>
        <v>128</v>
      </c>
      <c r="E35" s="213">
        <f t="shared" ref="E35:L35" si="12">D35*(1+$D$20)</f>
        <v>130.49600000000001</v>
      </c>
      <c r="F35" s="213">
        <f t="shared" si="12"/>
        <v>133.04067200000003</v>
      </c>
      <c r="G35" s="213">
        <f t="shared" si="12"/>
        <v>135.63496510400003</v>
      </c>
      <c r="H35" s="213">
        <f t="shared" si="12"/>
        <v>138.27984692352805</v>
      </c>
      <c r="I35" s="213">
        <f t="shared" si="12"/>
        <v>140.97630393853686</v>
      </c>
      <c r="J35" s="213">
        <f t="shared" si="12"/>
        <v>143.72534186533835</v>
      </c>
      <c r="K35" s="213">
        <f t="shared" si="12"/>
        <v>146.52798603171246</v>
      </c>
      <c r="L35" s="214">
        <f t="shared" si="12"/>
        <v>149.38528175933087</v>
      </c>
      <c r="M35" s="98"/>
      <c r="N35" s="221">
        <v>128</v>
      </c>
      <c r="O35" s="222" t="s">
        <v>184</v>
      </c>
      <c r="P35" s="219">
        <v>1.95E-2</v>
      </c>
      <c r="Q35" s="223" t="s">
        <v>185</v>
      </c>
      <c r="R35" s="9"/>
      <c r="S35" s="9"/>
      <c r="T35" s="9"/>
      <c r="U35" s="9"/>
      <c r="V35" s="9"/>
      <c r="W35" s="9"/>
      <c r="X35" s="9"/>
      <c r="Y35" s="9"/>
      <c r="Z35" s="9"/>
    </row>
    <row r="36" spans="1:26" ht="15.75" customHeight="1" x14ac:dyDescent="0.35">
      <c r="A36" s="9"/>
      <c r="B36" s="224" t="s">
        <v>186</v>
      </c>
      <c r="C36" s="142" t="s">
        <v>187</v>
      </c>
      <c r="D36" s="198">
        <f t="shared" ref="D36:L36" si="13">D35*D33</f>
        <v>295.26235897435896</v>
      </c>
      <c r="E36" s="198">
        <f t="shared" si="13"/>
        <v>310.05057422358976</v>
      </c>
      <c r="F36" s="198">
        <f t="shared" si="13"/>
        <v>325.5794572335783</v>
      </c>
      <c r="G36" s="198">
        <f t="shared" si="13"/>
        <v>341.88610434912209</v>
      </c>
      <c r="H36" s="198">
        <f t="shared" si="13"/>
        <v>359.00946988544786</v>
      </c>
      <c r="I36" s="198">
        <f t="shared" si="13"/>
        <v>376.99045918466061</v>
      </c>
      <c r="J36" s="198">
        <f t="shared" si="13"/>
        <v>395.87202633292441</v>
      </c>
      <c r="K36" s="198">
        <f t="shared" si="13"/>
        <v>415.69927677180902</v>
      </c>
      <c r="L36" s="199">
        <f t="shared" si="13"/>
        <v>436.51957504892505</v>
      </c>
      <c r="M36" s="98"/>
      <c r="N36" s="225"/>
      <c r="O36" s="9"/>
      <c r="P36" s="9"/>
      <c r="Q36" s="9"/>
      <c r="R36" s="9"/>
      <c r="S36" s="9"/>
      <c r="T36" s="9"/>
      <c r="U36" s="9"/>
      <c r="V36" s="9"/>
      <c r="W36" s="9"/>
      <c r="X36" s="9"/>
      <c r="Y36" s="9"/>
      <c r="Z36" s="9"/>
    </row>
    <row r="37" spans="1:26" ht="15.75" customHeight="1" x14ac:dyDescent="0.35">
      <c r="A37" s="9"/>
      <c r="B37" s="226"/>
      <c r="C37" s="129"/>
      <c r="D37" s="98"/>
      <c r="E37" s="98"/>
      <c r="F37" s="98"/>
      <c r="G37" s="98"/>
      <c r="H37" s="98"/>
      <c r="I37" s="98"/>
      <c r="J37" s="98"/>
      <c r="K37" s="98"/>
      <c r="L37" s="98"/>
      <c r="M37" s="98"/>
      <c r="N37" s="98"/>
      <c r="O37" s="9"/>
      <c r="P37" s="9"/>
      <c r="Q37" s="9"/>
      <c r="R37" s="9"/>
      <c r="S37" s="9"/>
      <c r="T37" s="9"/>
      <c r="U37" s="9"/>
      <c r="V37" s="9"/>
      <c r="W37" s="9"/>
      <c r="X37" s="9"/>
      <c r="Y37" s="9"/>
      <c r="Z37" s="9"/>
    </row>
    <row r="38" spans="1:26" ht="15.75" customHeight="1" x14ac:dyDescent="0.35">
      <c r="A38" s="9"/>
      <c r="B38" s="121" t="s">
        <v>126</v>
      </c>
      <c r="C38" s="148">
        <f>D17</f>
        <v>0.05</v>
      </c>
      <c r="D38" s="178"/>
      <c r="E38" s="178"/>
      <c r="F38" s="178"/>
      <c r="G38" s="178"/>
      <c r="H38" s="178"/>
      <c r="I38" s="178"/>
      <c r="J38" s="178"/>
      <c r="K38" s="178"/>
      <c r="L38" s="179"/>
      <c r="M38" s="98"/>
      <c r="N38" s="98"/>
      <c r="O38" s="9"/>
      <c r="P38" s="9"/>
      <c r="Q38" s="9"/>
      <c r="R38" s="9"/>
      <c r="S38" s="9"/>
      <c r="T38" s="9"/>
      <c r="U38" s="9"/>
      <c r="V38" s="9"/>
      <c r="W38" s="9"/>
      <c r="X38" s="9"/>
      <c r="Y38" s="9"/>
      <c r="Z38" s="9"/>
    </row>
    <row r="39" spans="1:26" ht="15.75" customHeight="1" x14ac:dyDescent="0.35">
      <c r="A39" s="9"/>
      <c r="B39" s="94" t="s">
        <v>119</v>
      </c>
      <c r="C39" s="129" t="s">
        <v>93</v>
      </c>
      <c r="D39" s="212">
        <f>D11*(1-C38)</f>
        <v>950</v>
      </c>
      <c r="E39" s="213">
        <f t="shared" ref="E39:L39" si="14">D39*(1+$D$18)</f>
        <v>978.5</v>
      </c>
      <c r="F39" s="213">
        <f t="shared" si="14"/>
        <v>1007.855</v>
      </c>
      <c r="G39" s="213">
        <f t="shared" si="14"/>
        <v>1038.0906500000001</v>
      </c>
      <c r="H39" s="213">
        <f t="shared" si="14"/>
        <v>1069.2333695000002</v>
      </c>
      <c r="I39" s="213">
        <f t="shared" si="14"/>
        <v>1101.3103705850003</v>
      </c>
      <c r="J39" s="213">
        <f t="shared" si="14"/>
        <v>1134.3496817025505</v>
      </c>
      <c r="K39" s="213">
        <f t="shared" si="14"/>
        <v>1168.380172153627</v>
      </c>
      <c r="L39" s="214">
        <f t="shared" si="14"/>
        <v>1203.4315773182359</v>
      </c>
      <c r="M39" s="98"/>
      <c r="N39" s="151"/>
      <c r="O39" s="9"/>
      <c r="P39" s="9"/>
      <c r="Q39" s="9"/>
      <c r="R39" s="9"/>
      <c r="S39" s="9"/>
      <c r="T39" s="9"/>
      <c r="U39" s="9"/>
      <c r="V39" s="9"/>
      <c r="W39" s="9"/>
      <c r="X39" s="9"/>
      <c r="Y39" s="9"/>
      <c r="Z39" s="9"/>
    </row>
    <row r="40" spans="1:26" ht="15.75" customHeight="1" x14ac:dyDescent="0.35">
      <c r="A40" s="9"/>
      <c r="B40" s="102" t="s">
        <v>120</v>
      </c>
      <c r="C40" s="133" t="s">
        <v>93</v>
      </c>
      <c r="D40" s="212">
        <f>D27*(1-C38)</f>
        <v>950</v>
      </c>
      <c r="E40" s="213">
        <f t="shared" ref="E40:L40" si="15">D40*(1+$D$18)</f>
        <v>978.5</v>
      </c>
      <c r="F40" s="213">
        <f t="shared" si="15"/>
        <v>1007.855</v>
      </c>
      <c r="G40" s="213">
        <f t="shared" si="15"/>
        <v>1038.0906500000001</v>
      </c>
      <c r="H40" s="213">
        <f t="shared" si="15"/>
        <v>1069.2333695000002</v>
      </c>
      <c r="I40" s="213">
        <f t="shared" si="15"/>
        <v>1101.3103705850003</v>
      </c>
      <c r="J40" s="213">
        <f t="shared" si="15"/>
        <v>1134.3496817025505</v>
      </c>
      <c r="K40" s="213">
        <f t="shared" si="15"/>
        <v>1168.380172153627</v>
      </c>
      <c r="L40" s="214">
        <f t="shared" si="15"/>
        <v>1203.4315773182359</v>
      </c>
      <c r="M40" s="134"/>
      <c r="N40" s="151"/>
      <c r="O40" s="9"/>
      <c r="P40" s="9"/>
      <c r="Q40" s="9"/>
      <c r="R40" s="9"/>
      <c r="S40" s="9"/>
      <c r="T40" s="9"/>
      <c r="U40" s="9"/>
      <c r="V40" s="9"/>
      <c r="W40" s="9"/>
      <c r="X40" s="9"/>
      <c r="Y40" s="9"/>
      <c r="Z40" s="9"/>
    </row>
    <row r="41" spans="1:26" ht="15.75" customHeight="1" x14ac:dyDescent="0.35">
      <c r="A41" s="9"/>
      <c r="B41" s="102" t="s">
        <v>166</v>
      </c>
      <c r="C41" s="129" t="s">
        <v>167</v>
      </c>
      <c r="D41" s="215">
        <f>(((D39/12)*8.887)/1000)/D39</f>
        <v>7.4058333333333344E-4</v>
      </c>
      <c r="E41" s="215">
        <f t="shared" ref="E41:E42" si="16">D41</f>
        <v>7.4058333333333344E-4</v>
      </c>
      <c r="F41" s="215">
        <f>D41</f>
        <v>7.4058333333333344E-4</v>
      </c>
      <c r="G41" s="215">
        <f>D41</f>
        <v>7.4058333333333344E-4</v>
      </c>
      <c r="H41" s="215">
        <f>D41</f>
        <v>7.4058333333333344E-4</v>
      </c>
      <c r="I41" s="215">
        <f>D41</f>
        <v>7.4058333333333344E-4</v>
      </c>
      <c r="J41" s="215">
        <f>D41</f>
        <v>7.4058333333333344E-4</v>
      </c>
      <c r="K41" s="215">
        <f>D41</f>
        <v>7.4058333333333344E-4</v>
      </c>
      <c r="L41" s="216">
        <f>D41</f>
        <v>7.4058333333333344E-4</v>
      </c>
      <c r="M41" s="98"/>
      <c r="N41" s="151"/>
      <c r="O41" s="9"/>
      <c r="P41" s="9"/>
      <c r="Q41" s="9"/>
      <c r="R41" s="9"/>
      <c r="S41" s="9"/>
      <c r="T41" s="9"/>
      <c r="U41" s="9"/>
      <c r="V41" s="9"/>
      <c r="W41" s="9"/>
      <c r="X41" s="9"/>
      <c r="Y41" s="9"/>
      <c r="Z41" s="9"/>
    </row>
    <row r="42" spans="1:26" ht="15.75" customHeight="1" x14ac:dyDescent="0.35">
      <c r="A42" s="9"/>
      <c r="B42" s="102" t="s">
        <v>169</v>
      </c>
      <c r="C42" s="129" t="s">
        <v>167</v>
      </c>
      <c r="D42" s="215">
        <f>(((D40/6.5)*10.18)/1000)/D40</f>
        <v>1.566153846153846E-3</v>
      </c>
      <c r="E42" s="215">
        <f t="shared" si="16"/>
        <v>1.566153846153846E-3</v>
      </c>
      <c r="F42" s="215">
        <f t="shared" ref="F42:L42" si="17">E42</f>
        <v>1.566153846153846E-3</v>
      </c>
      <c r="G42" s="215">
        <f t="shared" si="17"/>
        <v>1.566153846153846E-3</v>
      </c>
      <c r="H42" s="215">
        <f t="shared" si="17"/>
        <v>1.566153846153846E-3</v>
      </c>
      <c r="I42" s="215">
        <f t="shared" si="17"/>
        <v>1.566153846153846E-3</v>
      </c>
      <c r="J42" s="215">
        <f t="shared" si="17"/>
        <v>1.566153846153846E-3</v>
      </c>
      <c r="K42" s="215">
        <f t="shared" si="17"/>
        <v>1.566153846153846E-3</v>
      </c>
      <c r="L42" s="216">
        <f t="shared" si="17"/>
        <v>1.566153846153846E-3</v>
      </c>
      <c r="M42" s="98"/>
      <c r="N42" s="151"/>
      <c r="O42" s="9"/>
      <c r="P42" s="9"/>
      <c r="Q42" s="9"/>
      <c r="R42" s="9"/>
      <c r="S42" s="9"/>
      <c r="T42" s="9"/>
      <c r="U42" s="9"/>
      <c r="V42" s="9"/>
      <c r="W42" s="9"/>
      <c r="X42" s="9"/>
      <c r="Y42" s="9"/>
      <c r="Z42" s="9"/>
    </row>
    <row r="43" spans="1:26" ht="15.75" customHeight="1" x14ac:dyDescent="0.35">
      <c r="A43" s="9"/>
      <c r="B43" s="102" t="s">
        <v>174</v>
      </c>
      <c r="C43" s="129" t="s">
        <v>164</v>
      </c>
      <c r="D43" s="213">
        <f t="shared" ref="D43:L43" si="18">D39*D41</f>
        <v>0.70355416666666681</v>
      </c>
      <c r="E43" s="213">
        <f t="shared" si="18"/>
        <v>0.72466079166666675</v>
      </c>
      <c r="F43" s="213">
        <f t="shared" si="18"/>
        <v>0.7464006154166668</v>
      </c>
      <c r="G43" s="213">
        <f t="shared" si="18"/>
        <v>0.76879263387916685</v>
      </c>
      <c r="H43" s="213">
        <f t="shared" si="18"/>
        <v>0.79185641289554198</v>
      </c>
      <c r="I43" s="213">
        <f t="shared" si="18"/>
        <v>0.81561210528240824</v>
      </c>
      <c r="J43" s="213">
        <f t="shared" si="18"/>
        <v>0.84008046844088058</v>
      </c>
      <c r="K43" s="213">
        <f t="shared" si="18"/>
        <v>0.86528288249410701</v>
      </c>
      <c r="L43" s="214">
        <f t="shared" si="18"/>
        <v>0.89124136896893036</v>
      </c>
      <c r="M43" s="98"/>
      <c r="N43" s="151"/>
      <c r="O43" s="9"/>
      <c r="P43" s="9"/>
      <c r="Q43" s="9"/>
      <c r="R43" s="9"/>
      <c r="S43" s="9"/>
      <c r="T43" s="9"/>
      <c r="U43" s="9"/>
      <c r="V43" s="9"/>
      <c r="W43" s="9"/>
      <c r="X43" s="9"/>
      <c r="Y43" s="9"/>
      <c r="Z43" s="9"/>
    </row>
    <row r="44" spans="1:26" ht="15.75" customHeight="1" x14ac:dyDescent="0.35">
      <c r="A44" s="9"/>
      <c r="B44" s="102" t="s">
        <v>175</v>
      </c>
      <c r="C44" s="129" t="s">
        <v>164</v>
      </c>
      <c r="D44" s="213">
        <f t="shared" ref="D44:L44" si="19">D40*D42</f>
        <v>1.4878461538461538</v>
      </c>
      <c r="E44" s="213">
        <f t="shared" si="19"/>
        <v>1.5324815384615382</v>
      </c>
      <c r="F44" s="213">
        <f t="shared" si="19"/>
        <v>1.5784559846153845</v>
      </c>
      <c r="G44" s="213">
        <f t="shared" si="19"/>
        <v>1.6258096641538462</v>
      </c>
      <c r="H44" s="213">
        <f t="shared" si="19"/>
        <v>1.6745839540784617</v>
      </c>
      <c r="I44" s="213">
        <f t="shared" si="19"/>
        <v>1.7248214727008158</v>
      </c>
      <c r="J44" s="213">
        <f t="shared" si="19"/>
        <v>1.7765661168818405</v>
      </c>
      <c r="K44" s="213">
        <f t="shared" si="19"/>
        <v>1.8298631003882957</v>
      </c>
      <c r="L44" s="214">
        <f t="shared" si="19"/>
        <v>1.8847589933999447</v>
      </c>
      <c r="M44" s="98"/>
      <c r="N44" s="151"/>
      <c r="O44" s="9"/>
      <c r="P44" s="9"/>
      <c r="Q44" s="9"/>
      <c r="R44" s="9"/>
      <c r="S44" s="9"/>
      <c r="T44" s="9"/>
      <c r="U44" s="9"/>
      <c r="V44" s="9"/>
      <c r="W44" s="9"/>
      <c r="X44" s="9"/>
      <c r="Y44" s="9"/>
      <c r="Z44" s="9"/>
    </row>
    <row r="45" spans="1:26" ht="15.75" customHeight="1" x14ac:dyDescent="0.35">
      <c r="A45" s="9"/>
      <c r="B45" s="102"/>
      <c r="C45" s="129"/>
      <c r="D45" s="98"/>
      <c r="E45" s="98"/>
      <c r="F45" s="98"/>
      <c r="G45" s="98"/>
      <c r="H45" s="98"/>
      <c r="I45" s="98"/>
      <c r="J45" s="98"/>
      <c r="K45" s="98"/>
      <c r="L45" s="136"/>
      <c r="M45" s="98"/>
      <c r="N45" s="98"/>
      <c r="O45" s="9"/>
      <c r="P45" s="9"/>
      <c r="Q45" s="9"/>
      <c r="R45" s="9"/>
      <c r="S45" s="9"/>
      <c r="T45" s="9"/>
      <c r="U45" s="9"/>
      <c r="V45" s="9"/>
      <c r="W45" s="9"/>
      <c r="X45" s="9"/>
      <c r="Y45" s="9"/>
      <c r="Z45" s="9"/>
    </row>
    <row r="46" spans="1:26" ht="15.75" customHeight="1" x14ac:dyDescent="0.35">
      <c r="A46" s="9"/>
      <c r="B46" s="102" t="s">
        <v>176</v>
      </c>
      <c r="C46" s="129" t="s">
        <v>164</v>
      </c>
      <c r="D46" s="213">
        <f t="shared" ref="D46:L46" si="20">SUM(D43)</f>
        <v>0.70355416666666681</v>
      </c>
      <c r="E46" s="213">
        <f t="shared" si="20"/>
        <v>0.72466079166666675</v>
      </c>
      <c r="F46" s="213">
        <f t="shared" si="20"/>
        <v>0.7464006154166668</v>
      </c>
      <c r="G46" s="213">
        <f t="shared" si="20"/>
        <v>0.76879263387916685</v>
      </c>
      <c r="H46" s="213">
        <f t="shared" si="20"/>
        <v>0.79185641289554198</v>
      </c>
      <c r="I46" s="213">
        <f t="shared" si="20"/>
        <v>0.81561210528240824</v>
      </c>
      <c r="J46" s="213">
        <f t="shared" si="20"/>
        <v>0.84008046844088058</v>
      </c>
      <c r="K46" s="213">
        <f t="shared" si="20"/>
        <v>0.86528288249410701</v>
      </c>
      <c r="L46" s="214">
        <f t="shared" si="20"/>
        <v>0.89124136896893036</v>
      </c>
      <c r="M46" s="98"/>
      <c r="N46" s="98"/>
      <c r="O46" s="9"/>
      <c r="P46" s="9"/>
      <c r="Q46" s="9"/>
      <c r="R46" s="9"/>
      <c r="S46" s="9"/>
      <c r="T46" s="9"/>
      <c r="U46" s="9"/>
      <c r="V46" s="9"/>
      <c r="W46" s="9"/>
      <c r="X46" s="9"/>
      <c r="Y46" s="9"/>
      <c r="Z46" s="9"/>
    </row>
    <row r="47" spans="1:26" ht="15.75" customHeight="1" x14ac:dyDescent="0.35">
      <c r="A47" s="9"/>
      <c r="B47" s="102"/>
      <c r="C47" s="129"/>
      <c r="D47" s="98"/>
      <c r="E47" s="98"/>
      <c r="F47" s="98"/>
      <c r="G47" s="98"/>
      <c r="H47" s="98"/>
      <c r="I47" s="98"/>
      <c r="J47" s="98"/>
      <c r="K47" s="98"/>
      <c r="L47" s="136"/>
      <c r="M47" s="98"/>
      <c r="N47" s="98"/>
      <c r="O47" s="9"/>
      <c r="P47" s="9"/>
      <c r="Q47" s="9"/>
      <c r="R47" s="9"/>
      <c r="S47" s="9"/>
      <c r="T47" s="9"/>
      <c r="U47" s="9"/>
      <c r="V47" s="9"/>
      <c r="W47" s="9"/>
      <c r="X47" s="9"/>
      <c r="Y47" s="9"/>
      <c r="Z47" s="9"/>
    </row>
    <row r="48" spans="1:26" ht="15.75" customHeight="1" x14ac:dyDescent="0.35">
      <c r="A48" s="9"/>
      <c r="B48" s="102" t="s">
        <v>188</v>
      </c>
      <c r="C48" s="129" t="s">
        <v>183</v>
      </c>
      <c r="D48" s="98">
        <f>D19</f>
        <v>128</v>
      </c>
      <c r="E48" s="213">
        <f t="shared" ref="E48:L48" si="21">D48*(1+$D$20)</f>
        <v>130.49600000000001</v>
      </c>
      <c r="F48" s="213">
        <f t="shared" si="21"/>
        <v>133.04067200000003</v>
      </c>
      <c r="G48" s="213">
        <f t="shared" si="21"/>
        <v>135.63496510400003</v>
      </c>
      <c r="H48" s="213">
        <f t="shared" si="21"/>
        <v>138.27984692352805</v>
      </c>
      <c r="I48" s="213">
        <f t="shared" si="21"/>
        <v>140.97630393853686</v>
      </c>
      <c r="J48" s="213">
        <f t="shared" si="21"/>
        <v>143.72534186533835</v>
      </c>
      <c r="K48" s="213">
        <f t="shared" si="21"/>
        <v>146.52798603171246</v>
      </c>
      <c r="L48" s="214">
        <f t="shared" si="21"/>
        <v>149.38528175933087</v>
      </c>
      <c r="M48" s="98"/>
      <c r="N48" s="98"/>
      <c r="O48" s="9"/>
      <c r="P48" s="9"/>
      <c r="Q48" s="9"/>
      <c r="R48" s="9"/>
      <c r="S48" s="9"/>
      <c r="T48" s="9"/>
      <c r="U48" s="9"/>
      <c r="V48" s="9"/>
      <c r="W48" s="9"/>
      <c r="X48" s="9"/>
      <c r="Y48" s="9"/>
      <c r="Z48" s="9"/>
    </row>
    <row r="49" spans="1:26" ht="15.75" customHeight="1" x14ac:dyDescent="0.35">
      <c r="A49" s="9"/>
      <c r="B49" s="102" t="s">
        <v>189</v>
      </c>
      <c r="C49" s="129"/>
      <c r="D49" s="98">
        <f t="shared" ref="D49:L49" si="22">D48*D46</f>
        <v>90.054933333333352</v>
      </c>
      <c r="E49" s="98">
        <f t="shared" si="22"/>
        <v>94.565334669333353</v>
      </c>
      <c r="F49" s="98">
        <f t="shared" si="22"/>
        <v>99.301639456246932</v>
      </c>
      <c r="G49" s="98">
        <f t="shared" si="22"/>
        <v>104.27516206841307</v>
      </c>
      <c r="H49" s="98">
        <f t="shared" si="22"/>
        <v>109.49778356060958</v>
      </c>
      <c r="I49" s="98">
        <f t="shared" si="22"/>
        <v>114.98198005024271</v>
      </c>
      <c r="J49" s="98">
        <f t="shared" si="22"/>
        <v>120.74085252105915</v>
      </c>
      <c r="K49" s="98">
        <f t="shared" si="22"/>
        <v>126.78815811957641</v>
      </c>
      <c r="L49" s="136">
        <f t="shared" si="22"/>
        <v>133.13834301899541</v>
      </c>
      <c r="M49" s="98"/>
      <c r="N49" s="98"/>
      <c r="O49" s="9"/>
      <c r="P49" s="9"/>
      <c r="Q49" s="9"/>
      <c r="R49" s="9"/>
      <c r="S49" s="9"/>
      <c r="T49" s="9"/>
      <c r="U49" s="9"/>
      <c r="V49" s="9"/>
      <c r="W49" s="9"/>
      <c r="X49" s="9"/>
      <c r="Y49" s="9"/>
      <c r="Z49" s="9"/>
    </row>
    <row r="50" spans="1:26" ht="15.75" customHeight="1" x14ac:dyDescent="0.35">
      <c r="A50" s="138"/>
      <c r="B50" s="139" t="s">
        <v>190</v>
      </c>
      <c r="C50" s="129" t="s">
        <v>104</v>
      </c>
      <c r="D50" s="98">
        <f t="shared" ref="D50:L50" si="23">D36-D49</f>
        <v>205.20742564102562</v>
      </c>
      <c r="E50" s="98">
        <f t="shared" si="23"/>
        <v>215.4852395542564</v>
      </c>
      <c r="F50" s="98">
        <f t="shared" si="23"/>
        <v>226.27781777733136</v>
      </c>
      <c r="G50" s="98">
        <f t="shared" si="23"/>
        <v>237.61094228070903</v>
      </c>
      <c r="H50" s="98">
        <f t="shared" si="23"/>
        <v>249.51168632483828</v>
      </c>
      <c r="I50" s="98">
        <f t="shared" si="23"/>
        <v>262.00847913441788</v>
      </c>
      <c r="J50" s="98">
        <f t="shared" si="23"/>
        <v>275.13117381186527</v>
      </c>
      <c r="K50" s="98">
        <f t="shared" si="23"/>
        <v>288.91111865223263</v>
      </c>
      <c r="L50" s="136">
        <f t="shared" si="23"/>
        <v>303.38123202992961</v>
      </c>
      <c r="M50" s="140"/>
      <c r="N50" s="140"/>
      <c r="O50" s="138"/>
      <c r="P50" s="138"/>
      <c r="Q50" s="138"/>
      <c r="R50" s="138"/>
      <c r="S50" s="138"/>
      <c r="T50" s="138"/>
      <c r="U50" s="138"/>
      <c r="V50" s="138"/>
      <c r="W50" s="138"/>
      <c r="X50" s="138"/>
      <c r="Y50" s="138"/>
      <c r="Z50" s="138"/>
    </row>
    <row r="51" spans="1:26" ht="15.75" customHeight="1" x14ac:dyDescent="0.35">
      <c r="A51" s="9"/>
      <c r="B51" s="102"/>
      <c r="C51" s="129"/>
      <c r="D51" s="152"/>
      <c r="E51" s="140"/>
      <c r="F51" s="140"/>
      <c r="G51" s="140"/>
      <c r="H51" s="140"/>
      <c r="I51" s="140"/>
      <c r="J51" s="140"/>
      <c r="K51" s="140"/>
      <c r="L51" s="153"/>
      <c r="M51" s="140"/>
      <c r="N51" s="140"/>
      <c r="O51" s="9"/>
      <c r="P51" s="9"/>
      <c r="Q51" s="9"/>
      <c r="R51" s="9"/>
      <c r="S51" s="9"/>
      <c r="T51" s="9"/>
      <c r="U51" s="9"/>
      <c r="V51" s="9"/>
      <c r="W51" s="9"/>
      <c r="X51" s="9"/>
      <c r="Y51" s="9"/>
      <c r="Z51" s="9"/>
    </row>
    <row r="52" spans="1:26" ht="15.75" customHeight="1" x14ac:dyDescent="0.35">
      <c r="A52" s="9"/>
      <c r="B52" s="154" t="s">
        <v>191</v>
      </c>
      <c r="C52" s="155" t="s">
        <v>104</v>
      </c>
      <c r="D52" s="156">
        <f t="shared" ref="D52:L52" si="24">D50</f>
        <v>205.20742564102562</v>
      </c>
      <c r="E52" s="156">
        <f t="shared" si="24"/>
        <v>215.4852395542564</v>
      </c>
      <c r="F52" s="156">
        <f t="shared" si="24"/>
        <v>226.27781777733136</v>
      </c>
      <c r="G52" s="156">
        <f t="shared" si="24"/>
        <v>237.61094228070903</v>
      </c>
      <c r="H52" s="156">
        <f t="shared" si="24"/>
        <v>249.51168632483828</v>
      </c>
      <c r="I52" s="156">
        <f t="shared" si="24"/>
        <v>262.00847913441788</v>
      </c>
      <c r="J52" s="156">
        <f t="shared" si="24"/>
        <v>275.13117381186527</v>
      </c>
      <c r="K52" s="156">
        <f t="shared" si="24"/>
        <v>288.91111865223263</v>
      </c>
      <c r="L52" s="157">
        <f t="shared" si="24"/>
        <v>303.38123202992961</v>
      </c>
      <c r="M52" s="158"/>
      <c r="N52" s="227"/>
      <c r="O52" s="9"/>
      <c r="P52" s="9"/>
      <c r="Q52" s="9"/>
      <c r="R52" s="9"/>
      <c r="S52" s="9"/>
      <c r="T52" s="9"/>
      <c r="U52" s="9"/>
      <c r="V52" s="9"/>
      <c r="W52" s="9"/>
      <c r="X52" s="9"/>
      <c r="Y52" s="9"/>
      <c r="Z52" s="9"/>
    </row>
    <row r="53" spans="1:26" ht="15.75" customHeight="1" x14ac:dyDescent="0.35">
      <c r="A53" s="9"/>
      <c r="B53" s="159" t="s">
        <v>158</v>
      </c>
      <c r="C53" s="160" t="s">
        <v>104</v>
      </c>
      <c r="D53" s="161">
        <f t="array" ref="D53">NPV(D21,D52:K52)</f>
        <v>1061.2176624011017</v>
      </c>
      <c r="E53" s="162"/>
      <c r="F53" s="93"/>
      <c r="G53" s="93"/>
      <c r="H53" s="93"/>
      <c r="I53" s="93"/>
      <c r="J53" s="93"/>
      <c r="K53" s="93"/>
      <c r="L53" s="163"/>
      <c r="M53" s="9"/>
      <c r="N53" s="9"/>
      <c r="O53" s="9"/>
      <c r="P53" s="9"/>
      <c r="Q53" s="9"/>
      <c r="R53" s="9"/>
      <c r="S53" s="9"/>
      <c r="T53" s="9"/>
      <c r="U53" s="9"/>
      <c r="V53" s="9"/>
      <c r="W53" s="9"/>
      <c r="X53" s="9"/>
      <c r="Y53" s="9"/>
      <c r="Z53" s="9"/>
    </row>
    <row r="54" spans="1:26" ht="15.7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8">
    <mergeCell ref="D23:I23"/>
    <mergeCell ref="N33:O33"/>
    <mergeCell ref="P33:Q33"/>
    <mergeCell ref="B3:I3"/>
    <mergeCell ref="B4:I4"/>
    <mergeCell ref="B5:I5"/>
    <mergeCell ref="B6:I6"/>
    <mergeCell ref="B7:I7"/>
  </mergeCells>
  <dataValidations count="2">
    <dataValidation type="list" allowBlank="1" showErrorMessage="1" sqref="D17" xr:uid="{00000000-0002-0000-0800-000000000000}">
      <formula1>$N$24:$N$31</formula1>
    </dataValidation>
    <dataValidation type="list" allowBlank="1" showErrorMessage="1" sqref="D19" xr:uid="{00000000-0002-0000-0800-000001000000}">
      <formula1>$N$34:$N$35</formula1>
    </dataValidation>
  </dataValidations>
  <hyperlinks>
    <hyperlink ref="E15" r:id="rId1" xr:uid="{00000000-0004-0000-0800-000000000000}"/>
    <hyperlink ref="E16" r:id="rId2" xr:uid="{00000000-0004-0000-0800-000001000000}"/>
  </hyperlinks>
  <pageMargins left="0.7" right="0.7" top="0.75" bottom="0.75" header="0" footer="0"/>
  <pageSetup orientation="landscape"/>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Project Overview</vt:lpstr>
      <vt:lpstr>Instructions</vt:lpstr>
      <vt:lpstr>Guidance</vt:lpstr>
      <vt:lpstr>Benefits Summary</vt:lpstr>
      <vt:lpstr>General Inputs</vt:lpstr>
      <vt:lpstr>Financial Summary</vt:lpstr>
      <vt:lpstr>Fuel Savings</vt:lpstr>
      <vt:lpstr>Operations Savings</vt:lpstr>
      <vt:lpstr>Carbon Savings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Beverly Teng</dc:creator>
  <cp:lastModifiedBy>Beverly Teng</cp:lastModifiedBy>
  <dcterms:created xsi:type="dcterms:W3CDTF">2023-12-21T21:50:55Z</dcterms:created>
  <dcterms:modified xsi:type="dcterms:W3CDTF">2024-05-28T15:23:09Z</dcterms:modified>
</cp:coreProperties>
</file>